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01" yWindow="65446" windowWidth="12120" windowHeight="9120" tabRatio="940" activeTab="0"/>
  </bookViews>
  <sheets>
    <sheet name="Anexo X - MDE - Municípios" sheetId="1" r:id="rId1"/>
  </sheets>
  <definedNames>
    <definedName name="_xlnm.Print_Area" localSheetId="0">'Anexo X - MDE - Municípios'!$A$1:$F$140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<sst xmlns="http://schemas.openxmlformats.org/spreadsheetml/2006/main" count="203" uniqueCount="138">
  <si>
    <t>RELATÓRIO RESUMIDO DA EXECUÇÃO ORÇAMENTÁRIA</t>
  </si>
  <si>
    <t>ORÇAMENTOS FISCAL E DA SEGURIDADE SOCIAL</t>
  </si>
  <si>
    <t>PREVISÃO</t>
  </si>
  <si>
    <t>RECEITAS REALIZADAS</t>
  </si>
  <si>
    <t>INICIAL</t>
  </si>
  <si>
    <t>ATUALIZADA</t>
  </si>
  <si>
    <t>No Bimestre</t>
  </si>
  <si>
    <t>%</t>
  </si>
  <si>
    <t>Até o Bimestre</t>
  </si>
  <si>
    <t>(a)</t>
  </si>
  <si>
    <t>(b)</t>
  </si>
  <si>
    <t>DOTAÇÃO</t>
  </si>
  <si>
    <t>DESPESAS LIQUIDADAS</t>
  </si>
  <si>
    <t>(d)</t>
  </si>
  <si>
    <t>VALOR</t>
  </si>
  <si>
    <t>DEMONSTRATIVO DAS RECEITAS E DESPESAS COM MANUTENÇÃO E DESENVOLVIMENTO DO ENSINO - MDE</t>
  </si>
  <si>
    <t xml:space="preserve"> </t>
  </si>
  <si>
    <t>RREO - ANEXO X (Lei nº9.394/1996, art. 72)</t>
  </si>
  <si>
    <t>RECEITAS DO ENSINO</t>
  </si>
  <si>
    <t>RECEITA BRUTA DE IMPOSTOS</t>
  </si>
  <si>
    <t>(c) = (b/a)x100</t>
  </si>
  <si>
    <t xml:space="preserve">2- RECEITAS DE TRANSFERÊNCIAS CONSTITUCIONAIS E LEGAIS </t>
  </si>
  <si>
    <t>3- TOTAL DA RECEITA BRUTA DE IMPOSTOS (1 + 2)</t>
  </si>
  <si>
    <t>OUTRAS RECEITAS DESTINADAS AO ENSINO</t>
  </si>
  <si>
    <t>FUNDEB</t>
  </si>
  <si>
    <t>RECEITAS DO FUNDEB</t>
  </si>
  <si>
    <t>(f) = (e/d)x100</t>
  </si>
  <si>
    <t>(e)</t>
  </si>
  <si>
    <t>DESPESAS DO FUNDEB</t>
  </si>
  <si>
    <t>CÁLCULO DO LIMITE MÍNIMO COM MANUTENÇÃO E DESENVOLVIMENTO DO ENSINO</t>
  </si>
  <si>
    <t>RECEITAS COM AÇÕES TÍPICAS DE MANUTENÇÃO E DESENVOLVIMENTO DO ENSINO</t>
  </si>
  <si>
    <t>DESPESAS COM AÇÕES TÍPICAS DE MANUTENÇÃO E DESENVOLVIMENTO DO ENSINO</t>
  </si>
  <si>
    <t>DEDUÇÕES / ADIÇÕES CONSIDERADAS PARA FINS DE LIMITE CONSTITUCIONAL</t>
  </si>
  <si>
    <t>OUTRAS DESPESAS CUSTEADAS COM RECURSOS DESTINADOS À MDE</t>
  </si>
  <si>
    <t>OUTRAS INFORMAÇÕES PARA CONTROLE FINANCEIRO</t>
  </si>
  <si>
    <t>RESTOS A PAGAR INSCRITOS COM DISPONIBILIDADE FINANCEIRA
DE RECURSOS DE IMPOSTOS VINCULADOS AO ENSINO</t>
  </si>
  <si>
    <t>SALDO ATÉ O BIMESTRE</t>
  </si>
  <si>
    <t>FLUXO FINANCEIRO DOS RECURSOS DO FUNDEB</t>
  </si>
  <si>
    <t>1- RECEITAS DE IMPOSTOS</t>
  </si>
  <si>
    <t xml:space="preserve">    1.1- Receita Resultante do Imposto sobre a Propriedade Predial e Territorial Urbana – IPTU</t>
  </si>
  <si>
    <t xml:space="preserve">            Imposto sobre a Propriedade Predial e Territorial Urbana – IPTU</t>
  </si>
  <si>
    <t xml:space="preserve">            Multas, Juros de Mora e Outros Encargos do IPTU</t>
  </si>
  <si>
    <t xml:space="preserve">            Dívida Ativa do IPTU</t>
  </si>
  <si>
    <t xml:space="preserve">            Multas, Juros de Mora, Atualização Monetária e Outros Encargos da Dívida Ativa do IPTU</t>
  </si>
  <si>
    <t xml:space="preserve">            Multas, Juros de Mora e Outros Encargos do ITBI</t>
  </si>
  <si>
    <t xml:space="preserve">            Dívida Ativa do ITBI</t>
  </si>
  <si>
    <t xml:space="preserve">            Multas, Juros de Mora, Atualização Monetária e Outros Encargos da Dívida Ativa do ITBI</t>
  </si>
  <si>
    <t xml:space="preserve">    1.3- Receita Resultante do Imposto sobre Serviços de Qualquer Natureza – ISS</t>
  </si>
  <si>
    <t xml:space="preserve">            Imposto sobre Serviços de Qualquer Natureza – ISS</t>
  </si>
  <si>
    <t xml:space="preserve">            Multas, Juros de Mora e Outros Encargos do ISS</t>
  </si>
  <si>
    <t xml:space="preserve">            Dívida Ativa do ISS</t>
  </si>
  <si>
    <t xml:space="preserve">            Multas, Juros de Mora, Atualização Monetária e Outros Encargos da Dívida Ativa do ISS</t>
  </si>
  <si>
    <t xml:space="preserve">            Multas, Juros de Mora e Outros Encargos do IRRF</t>
  </si>
  <si>
    <t xml:space="preserve">            Dívida Ativa do  IRRF</t>
  </si>
  <si>
    <t xml:space="preserve">            Multas, Juros de Mora,  Atualização Monetária e Outros Encargos da Dívida Ativa do IRRF</t>
  </si>
  <si>
    <t xml:space="preserve">    2.1- Cota-Parte FPM 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</si>
  <si>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</si>
  <si>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</si>
  <si>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</si>
  <si>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</si>
  <si>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</si>
  <si>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</si>
  <si>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r>
      <t xml:space="preserve">    1.2- Receita Resultante do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</si>
  <si>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r>
      <t xml:space="preserve">            Imposto sobre Transmissão </t>
    </r>
    <r>
      <rPr>
        <i/>
        <sz val="8"/>
        <color indexed="8"/>
        <rFont val="Times New Roman"/>
        <family val="1"/>
      </rPr>
      <t>Inter Vivos</t>
    </r>
    <r>
      <rPr>
        <sz val="8"/>
        <color indexed="8"/>
        <rFont val="Times New Roman"/>
        <family val="1"/>
      </rPr>
      <t xml:space="preserve"> – ITBI</t>
    </r>
  </si>
  <si>
    <r>
      <t xml:space="preserve">    1.4- Receita Resultante do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</si>
  <si>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r>
      <t xml:space="preserve">            Imposto de Renda Retido na Fonte </t>
    </r>
    <r>
      <rPr>
        <sz val="8"/>
        <color indexed="8"/>
        <rFont val="Times New Roman"/>
        <family val="1"/>
      </rPr>
      <t>–</t>
    </r>
    <r>
      <rPr>
        <sz val="8"/>
        <rFont val="Times New Roman"/>
        <family val="1"/>
      </rPr>
      <t xml:space="preserve"> IRRF</t>
    </r>
  </si>
  <si>
    <t>4- TRANSFERÊNCIAS DO FNDE</t>
  </si>
  <si>
    <t xml:space="preserve">    4.1- Transferências do Salário-Educação</t>
  </si>
  <si>
    <t xml:space="preserve">    4.2- Outras Transferências do FNDE</t>
  </si>
  <si>
    <t>5- TRANSFERÊNCIAS DE CONVÊNIOS DESTINADAS A PROGRAMAS DE EDUCAÇÃO</t>
  </si>
  <si>
    <t>6- RECEITA DE OPERAÇÕES DE CRÉDITO DESTINADA À EDUCAÇÃO</t>
  </si>
  <si>
    <t>7- OUTRAS RECEITAS DESTINADAS À EDUCAÇÃO</t>
  </si>
  <si>
    <t>8- TOTAL DAS OUTRAS RECEITAS DESTINADAS AO ENSINO (4 + 5 + 6 + 7)</t>
  </si>
  <si>
    <t xml:space="preserve">9- RECEITAS DESTINADAS AO FUNDEB </t>
  </si>
  <si>
    <t xml:space="preserve">    9.1- Cota-Parte FPM Destinada ao FUNDEB – (16,66% de 2.1)</t>
  </si>
  <si>
    <t xml:space="preserve">    9.2- Cota-Parte ICMS Destinada ao FUNDEB – (16,66% de 2.2)</t>
  </si>
  <si>
    <t xml:space="preserve">    9.3- ICMS-Desoneração Destinada ao FUNDEB – (16,66% de 2.3)</t>
  </si>
  <si>
    <t xml:space="preserve">    9.4- Cota-Parte IPI-Exportação Destinada ao FUNDEB – (16,66% de 2.4)</t>
  </si>
  <si>
    <t xml:space="preserve">    9.5- Cota-Parte ITR Destinada ao FUNDEB – (6,66% de 2.5)</t>
  </si>
  <si>
    <t xml:space="preserve">    9.6- Cota-Parte IPVA Destinada ao FUNDEB – (6,66% de 2.6)</t>
  </si>
  <si>
    <t xml:space="preserve">10- RECEITAS RECEBIDAS DO FUNDEB </t>
  </si>
  <si>
    <t xml:space="preserve">    10.1- Transferências de Recursos do FUNDEB </t>
  </si>
  <si>
    <t xml:space="preserve">    10.2- Complementação da União ao FUNDEB</t>
  </si>
  <si>
    <t xml:space="preserve">    10.3- Receita de Aplicação Financeira dos Recursos do FUNDEB</t>
  </si>
  <si>
    <t>[SE RESULTADO LÍQUIDO DA TRANSFERÊNCIA (11) &gt; 0] = ACRÉSCIMO RESULTANTE DAS TRANSFERÊNCIAS DO FUNDEB</t>
  </si>
  <si>
    <t>[SE RESULTADO LÍQUIDO DA TRANSFERÊNCIA (11) &lt; 0] = DECRÉSCIMO RESULTANTE DAS TRANSFERÊNCIAS DO FUNDEB</t>
  </si>
  <si>
    <t>12- PAGAMENTO DOS PROFISSIONAIS DO MAGISTÉRIO</t>
  </si>
  <si>
    <t xml:space="preserve">   12.1- Com Educação Infantil   </t>
  </si>
  <si>
    <t xml:space="preserve">   12.2- Com Ensino Fundamental </t>
  </si>
  <si>
    <t>13- OUTRAS DESPESAS</t>
  </si>
  <si>
    <t xml:space="preserve">   13.1- Com Educação Infantil</t>
  </si>
  <si>
    <t xml:space="preserve">   13.2- Com Ensino Fundamental</t>
  </si>
  <si>
    <t>14- TOTAL DAS DESPESAS DO FUNDEB (12 + 13)</t>
  </si>
  <si>
    <r>
      <t>16- IMPOSTOS E TRANSFERÊNCIAS DESTINADAS À MDE (25% de 3)</t>
    </r>
    <r>
      <rPr>
        <vertAlign val="superscript"/>
        <sz val="8"/>
        <rFont val="Times New Roman"/>
        <family val="1"/>
      </rPr>
      <t>1</t>
    </r>
  </si>
  <si>
    <t>17- EDUCAÇÃO INFANTIL</t>
  </si>
  <si>
    <t xml:space="preserve">    17.1- Despesas Custeadas com Recursos do FUNDEB</t>
  </si>
  <si>
    <t xml:space="preserve">    17.2- Despesas Custeadas com Outros Recursos de Impostos</t>
  </si>
  <si>
    <t>18- ENSINO FUNDAMENTAL</t>
  </si>
  <si>
    <t xml:space="preserve">    18.1- Despesas Custeadas com Recursos do FUNDEB</t>
  </si>
  <si>
    <t xml:space="preserve">    18.2- Despesas Custeadas com Outros Recursos de Impostos</t>
  </si>
  <si>
    <t>19- ENSINO MÉDIO</t>
  </si>
  <si>
    <t>20- ENSINO SUPERIOR</t>
  </si>
  <si>
    <t>21- ENSINO PROFISSIONAL NÃO INTEGRADO AO ENSINO REGULAR</t>
  </si>
  <si>
    <t>22- OUTRAS</t>
  </si>
  <si>
    <t>23- TOTAL DAS DESPESAS COM AÇÕES TÍPICAS DE MANUTENÇÃO E DESENVOLVIMENTO
      DO ENSINO (17 + 18 + 19 + 20 + 21 + 22)</t>
  </si>
  <si>
    <t>24- RESULTADO LÍQUIDO DAS TRANSFERÊNCIAS DO FUNDEB = (11)</t>
  </si>
  <si>
    <t>25- DESPESAS CUSTEADAS COM A COMPLEMENTAÇÃO DO FUNDEB NO EXERCÍCIO</t>
  </si>
  <si>
    <r>
      <t>26- RESTOS A PAGAR INSCRITOS NO EXERCÍCIO SEM DISPONIBILIDADE FINANCEIRA DE RECURSOS DE IMPOSTOS VINCULADOS AO ENSINO</t>
    </r>
    <r>
      <rPr>
        <vertAlign val="superscript"/>
        <sz val="8"/>
        <rFont val="Times New Roman"/>
        <family val="1"/>
      </rPr>
      <t>2</t>
    </r>
  </si>
  <si>
    <t xml:space="preserve">27- DESPESAS VINCULADAS AO SUPERÁVIT FINANCEIRO DO ACRÉSCIMO E DA COMPLEMENTAÇÃO DO FUNDEB DO EXERCÍCIO ANTERIOR </t>
  </si>
  <si>
    <t>28- CANCELAMENTO, NO EXERCÍCIO, DE RESTOS A PAGAR INSCRITOS COM DISPONIBILIDADE FINANCEIRA DE RECURSOS DE IMPOSTOS VINCULADOS AO ENSINO = (37g)</t>
  </si>
  <si>
    <t>29- RECEITA DE APLICAÇÃO FINANCEIRA DOS RECURSOS DO FUNDEB ATÉ O BIMESTRE = (38.3)</t>
  </si>
  <si>
    <t>30- TOTAL DAS DEDUÇÕES / ADIÇÕES CONSIDERADAS PARA FINS DE LIMITE CONSTITUCIONAL (24 + 25 + 26 + 27 + 28 + 29)</t>
  </si>
  <si>
    <r>
      <t>31- MÍNIMO DE 25% DAS RECEITAS RESULTANTES DE IMPOSTOS NA MANUTENÇÃO E DESENVOLVIMENTO DO ENSINO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
      [(17 + 18) – (30) / (3)] x 100%</t>
    </r>
  </si>
  <si>
    <t>32- CONTRIBUIÇÃO SOCIAL DO SALÁRIO-EDUCAÇÃO</t>
  </si>
  <si>
    <t>33- RECURSOS DE OPERAÇÕES DE CRÉDITO</t>
  </si>
  <si>
    <t>34- OUTROS RECURSOS DESTINADOS À EDUCAÇÃO</t>
  </si>
  <si>
    <t xml:space="preserve">35- TOTAL DAS OUTRAS DESPESAS CUSTEADAS COM RECURSOS DESTINADOS À MDE </t>
  </si>
  <si>
    <t xml:space="preserve">        (32 + 33 + 34) </t>
  </si>
  <si>
    <t>36- TOTAL DAS DESPESAS COM ENSINO (23 + 35)</t>
  </si>
  <si>
    <t xml:space="preserve">37- RESTOS A PAGAR DE DESPESAS COM MANUTENÇÃO E DESENVOLVIMENTO DO ENSINO  </t>
  </si>
  <si>
    <t xml:space="preserve">    38.1- (+) INGRESSO DE  RECURSOS DO FUNDEB ATÉ O BIMESTRE</t>
  </si>
  <si>
    <t xml:space="preserve">    38.2- (-) PAGAMENTOS EFETUADOS ATÉ O BIMESTRE</t>
  </si>
  <si>
    <t xml:space="preserve">    38.3- (+) RECEITA DE APLICAÇÃO FINANCEIRA DOS RECURSOS DO FUNDEB ATÉ O BIMESTRE</t>
  </si>
  <si>
    <t>39- (=) SALDO FINANCEIRO DO FUNDEB NO EXERCÍCIO ATUAL</t>
  </si>
  <si>
    <r>
      <t>1</t>
    </r>
    <r>
      <rPr>
        <sz val="8"/>
        <rFont val="Times New Roman"/>
        <family val="1"/>
      </rPr>
      <t xml:space="preserve"> Caput do artigo 212 da CF/1988</t>
    </r>
  </si>
  <si>
    <r>
      <t>3</t>
    </r>
    <r>
      <rPr>
        <sz val="8"/>
        <rFont val="Times New Roman"/>
        <family val="1"/>
      </rPr>
      <t xml:space="preserve"> Limites mínimos anuais a serem cumpridos no encerramento do exercício, no âmbito de atuação prioritária, conforme Lei 9.394/96, art. 11, V.</t>
    </r>
  </si>
  <si>
    <t>15- MÍNIMO DE 60% DO FUNDEB NA REMUNERAÇÃO DO MAGISTÉRIO COM EDUCAÇÃO INFANTIL E ENSINO FUNDAMENTAL (12 / 10) x 100%</t>
  </si>
  <si>
    <t>PREFEITURA MUNICIPAL DE CASTELO - ES</t>
  </si>
  <si>
    <t>38- SALDO FINANCEIRO DO FUNDEB EM 31 DE DEZEMBRO DE 2006</t>
  </si>
  <si>
    <t>CANCELADO EM 2007 (g)</t>
  </si>
  <si>
    <t>11- RESULTADO LÍQUIDO DAS TRANSFERÊNCIAS DO FUNDEB (10.1 – 9)</t>
  </si>
  <si>
    <r>
      <t>2</t>
    </r>
    <r>
      <rPr>
        <sz val="7.8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</si>
  <si>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t>FERNANDA BISSOLI</t>
  </si>
  <si>
    <t xml:space="preserve">              Prefeito Municipal                                             Secretário Municipal de Finanças</t>
  </si>
  <si>
    <t>CLEONE GOMES DO NASCIMENTO                                      ALEXANDER FERRÃO</t>
  </si>
  <si>
    <t>Contadora CRC-ES n° 012549/O-1</t>
  </si>
  <si>
    <t>FONTE: Balancete analítico da receita e da despesa.</t>
  </si>
  <si>
    <t>5° BIMESTRE DE 2007 - SETEMBRO E OUTUBRO</t>
  </si>
</sst>
</file>

<file path=xl/styles.xml><?xml version="1.0" encoding="utf-8"?>
<styleSheet xmlns="http://schemas.openxmlformats.org/spreadsheetml/2006/main">
  <numFmts count="7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_);_(* \(#,##0.0\);_(* &quot;-&quot;?_);_(@_)"/>
    <numFmt numFmtId="202" formatCode="\1\9\9\8"/>
    <numFmt numFmtId="203" formatCode="\1\9\9\8\ \ \ \1\9\9\9"/>
    <numFmt numFmtId="204" formatCode="\."/>
    <numFmt numFmtId="205" formatCode="0.000%"/>
    <numFmt numFmtId="206" formatCode="&quot;R$&quot;#,##0"/>
    <numFmt numFmtId="207" formatCode="yyyy"/>
    <numFmt numFmtId="208" formatCode="0.0000%"/>
    <numFmt numFmtId="209" formatCode="0.00000%"/>
    <numFmt numFmtId="210" formatCode="0.000000%"/>
    <numFmt numFmtId="211" formatCode="0.0000000%"/>
    <numFmt numFmtId="212" formatCode="_(* #,##0.00_);_(* \(#,##0.00\);_(* &quot;-&quot;?_);_(@_)"/>
    <numFmt numFmtId="213" formatCode="_(* #,##0.000_);_(* \(#,##0.000\);_(* &quot;-&quot;?_);_(@_)"/>
    <numFmt numFmtId="214" formatCode="_(* #,##0.000_);_(* \(#,##0.000\);_(* &quot;-&quot;???_);_(@_)"/>
    <numFmt numFmtId="215" formatCode="_(* #,##0.00_);_(* \(#,##0.00\);_(* &quot;-&quot;???_);_(@_)"/>
    <numFmt numFmtId="216" formatCode="_(* #,##0.0_);_(* \(#,##0.0\);_(* &quot;-&quot;???_);_(@_)"/>
    <numFmt numFmtId="217" formatCode="_(* #,##0_);_(* \(#,##0\);_(* &quot;-&quot;???_);_(@_)"/>
    <numFmt numFmtId="218" formatCode="mmmm"/>
    <numFmt numFmtId="219" formatCode="mmm\-yy"/>
    <numFmt numFmtId="220" formatCode="mmm"/>
    <numFmt numFmtId="221" formatCode="mmm/yyyy"/>
    <numFmt numFmtId="222" formatCode="_(* #,##0.0000_);_(* \(#,##0.0000\);_(* &quot;-&quot;??_);_(@_)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[$€-2]\ #,##0.00_);[Red]\([$€-2]\ #,##0.00\)"/>
    <numFmt numFmtId="227" formatCode="0.0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u val="single"/>
      <sz val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7.8"/>
      <name val="Times New Roman"/>
      <family val="1"/>
    </font>
    <font>
      <sz val="7.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8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39" fontId="4" fillId="0" borderId="0" xfId="0" applyNumberFormat="1" applyFont="1" applyFill="1" applyBorder="1" applyAlignment="1">
      <alignment/>
    </xf>
    <xf numFmtId="39" fontId="4" fillId="0" borderId="4" xfId="0" applyNumberFormat="1" applyFont="1" applyFill="1" applyBorder="1" applyAlignment="1">
      <alignment/>
    </xf>
    <xf numFmtId="39" fontId="4" fillId="0" borderId="13" xfId="0" applyNumberFormat="1" applyFont="1" applyFill="1" applyBorder="1" applyAlignment="1">
      <alignment/>
    </xf>
    <xf numFmtId="39" fontId="4" fillId="0" borderId="7" xfId="0" applyNumberFormat="1" applyFont="1" applyFill="1" applyBorder="1" applyAlignment="1">
      <alignment/>
    </xf>
    <xf numFmtId="39" fontId="4" fillId="0" borderId="11" xfId="0" applyNumberFormat="1" applyFont="1" applyFill="1" applyBorder="1" applyAlignment="1">
      <alignment/>
    </xf>
    <xf numFmtId="39" fontId="4" fillId="0" borderId="10" xfId="0" applyNumberFormat="1" applyFont="1" applyFill="1" applyBorder="1" applyAlignment="1">
      <alignment/>
    </xf>
    <xf numFmtId="39" fontId="4" fillId="0" borderId="1" xfId="0" applyNumberFormat="1" applyFont="1" applyFill="1" applyBorder="1" applyAlignment="1">
      <alignment/>
    </xf>
    <xf numFmtId="39" fontId="4" fillId="0" borderId="3" xfId="0" applyNumberFormat="1" applyFont="1" applyFill="1" applyBorder="1" applyAlignment="1">
      <alignment/>
    </xf>
    <xf numFmtId="39" fontId="4" fillId="0" borderId="5" xfId="0" applyNumberFormat="1" applyFont="1" applyFill="1" applyBorder="1" applyAlignment="1">
      <alignment/>
    </xf>
    <xf numFmtId="39" fontId="4" fillId="0" borderId="7" xfId="0" applyNumberFormat="1" applyFont="1" applyBorder="1" applyAlignment="1">
      <alignment horizontal="right" vertical="top" wrapText="1"/>
    </xf>
    <xf numFmtId="39" fontId="4" fillId="0" borderId="14" xfId="0" applyNumberFormat="1" applyFont="1" applyBorder="1" applyAlignment="1">
      <alignment horizontal="right" vertical="top" wrapText="1"/>
    </xf>
    <xf numFmtId="39" fontId="4" fillId="0" borderId="10" xfId="0" applyNumberFormat="1" applyFont="1" applyFill="1" applyBorder="1" applyAlignment="1">
      <alignment horizontal="right"/>
    </xf>
    <xf numFmtId="39" fontId="4" fillId="0" borderId="4" xfId="0" applyNumberFormat="1" applyFont="1" applyFill="1" applyBorder="1" applyAlignment="1">
      <alignment horizontal="right"/>
    </xf>
    <xf numFmtId="39" fontId="4" fillId="0" borderId="0" xfId="0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right"/>
    </xf>
    <xf numFmtId="39" fontId="4" fillId="0" borderId="3" xfId="0" applyNumberFormat="1" applyFont="1" applyFill="1" applyBorder="1" applyAlignment="1">
      <alignment horizontal="right"/>
    </xf>
    <xf numFmtId="39" fontId="5" fillId="0" borderId="11" xfId="0" applyNumberFormat="1" applyFont="1" applyBorder="1" applyAlignment="1">
      <alignment/>
    </xf>
    <xf numFmtId="39" fontId="5" fillId="0" borderId="10" xfId="0" applyNumberFormat="1" applyFont="1" applyBorder="1" applyAlignment="1">
      <alignment/>
    </xf>
    <xf numFmtId="39" fontId="4" fillId="0" borderId="8" xfId="0" applyNumberFormat="1" applyFont="1" applyFill="1" applyBorder="1" applyAlignment="1">
      <alignment/>
    </xf>
    <xf numFmtId="39" fontId="4" fillId="0" borderId="12" xfId="0" applyNumberFormat="1" applyFont="1" applyFill="1" applyBorder="1" applyAlignment="1">
      <alignment/>
    </xf>
    <xf numFmtId="39" fontId="5" fillId="0" borderId="11" xfId="0" applyNumberFormat="1" applyFont="1" applyBorder="1" applyAlignment="1">
      <alignment horizontal="right"/>
    </xf>
    <xf numFmtId="39" fontId="5" fillId="0" borderId="3" xfId="0" applyNumberFormat="1" applyFont="1" applyBorder="1" applyAlignment="1">
      <alignment horizontal="right"/>
    </xf>
    <xf numFmtId="39" fontId="5" fillId="0" borderId="4" xfId="0" applyNumberFormat="1" applyFont="1" applyBorder="1" applyAlignment="1">
      <alignment horizontal="right"/>
    </xf>
    <xf numFmtId="39" fontId="5" fillId="0" borderId="0" xfId="0" applyNumberFormat="1" applyFont="1" applyBorder="1" applyAlignment="1">
      <alignment horizontal="right"/>
    </xf>
    <xf numFmtId="39" fontId="5" fillId="0" borderId="10" xfId="0" applyNumberFormat="1" applyFont="1" applyBorder="1" applyAlignment="1">
      <alignment horizontal="right"/>
    </xf>
    <xf numFmtId="39" fontId="4" fillId="0" borderId="5" xfId="0" applyNumberFormat="1" applyFont="1" applyFill="1" applyBorder="1" applyAlignment="1">
      <alignment horizontal="right"/>
    </xf>
    <xf numFmtId="39" fontId="4" fillId="0" borderId="12" xfId="0" applyNumberFormat="1" applyFont="1" applyFill="1" applyBorder="1" applyAlignment="1">
      <alignment horizontal="right"/>
    </xf>
    <xf numFmtId="39" fontId="4" fillId="0" borderId="8" xfId="0" applyNumberFormat="1" applyFont="1" applyFill="1" applyBorder="1" applyAlignment="1">
      <alignment horizontal="right"/>
    </xf>
    <xf numFmtId="39" fontId="5" fillId="0" borderId="5" xfId="0" applyNumberFormat="1" applyFont="1" applyBorder="1" applyAlignment="1">
      <alignment horizontal="right"/>
    </xf>
    <xf numFmtId="39" fontId="4" fillId="0" borderId="11" xfId="0" applyNumberFormat="1" applyFont="1" applyBorder="1" applyAlignment="1">
      <alignment horizontal="right" vertical="top" wrapText="1"/>
    </xf>
    <xf numFmtId="39" fontId="4" fillId="0" borderId="10" xfId="0" applyNumberFormat="1" applyFont="1" applyBorder="1" applyAlignment="1">
      <alignment horizontal="right" vertical="top" wrapText="1"/>
    </xf>
    <xf numFmtId="39" fontId="4" fillId="0" borderId="4" xfId="0" applyNumberFormat="1" applyFont="1" applyBorder="1" applyAlignment="1">
      <alignment horizontal="right" vertical="top" wrapText="1"/>
    </xf>
    <xf numFmtId="39" fontId="4" fillId="0" borderId="0" xfId="0" applyNumberFormat="1" applyFont="1" applyBorder="1" applyAlignment="1">
      <alignment horizontal="right" vertical="top" wrapText="1"/>
    </xf>
    <xf numFmtId="39" fontId="4" fillId="0" borderId="8" xfId="0" applyNumberFormat="1" applyFont="1" applyBorder="1" applyAlignment="1">
      <alignment horizontal="right" vertical="top" wrapText="1"/>
    </xf>
    <xf numFmtId="39" fontId="4" fillId="0" borderId="5" xfId="0" applyNumberFormat="1" applyFont="1" applyBorder="1" applyAlignment="1">
      <alignment horizontal="right" vertical="top" wrapText="1"/>
    </xf>
    <xf numFmtId="39" fontId="4" fillId="0" borderId="12" xfId="0" applyNumberFormat="1" applyFont="1" applyBorder="1" applyAlignment="1">
      <alignment horizontal="right" vertical="top" wrapText="1"/>
    </xf>
    <xf numFmtId="39" fontId="4" fillId="0" borderId="9" xfId="0" applyNumberFormat="1" applyFont="1" applyBorder="1" applyAlignment="1">
      <alignment horizontal="right" vertical="top" wrapText="1"/>
    </xf>
    <xf numFmtId="39" fontId="4" fillId="0" borderId="3" xfId="0" applyNumberFormat="1" applyFont="1" applyBorder="1" applyAlignment="1">
      <alignment horizontal="right" vertical="top" wrapText="1"/>
    </xf>
    <xf numFmtId="39" fontId="4" fillId="0" borderId="0" xfId="0" applyNumberFormat="1" applyFont="1" applyFill="1" applyAlignment="1">
      <alignment/>
    </xf>
    <xf numFmtId="0" fontId="11" fillId="0" borderId="0" xfId="0" applyFont="1" applyAlignment="1">
      <alignment horizontal="left"/>
    </xf>
    <xf numFmtId="39" fontId="4" fillId="0" borderId="0" xfId="0" applyNumberFormat="1" applyFont="1" applyAlignment="1">
      <alignment horizontal="right" vertical="top" wrapText="1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/>
    </xf>
    <xf numFmtId="49" fontId="4" fillId="0" borderId="11" xfId="0" applyNumberFormat="1" applyFont="1" applyFill="1" applyBorder="1" applyAlignment="1">
      <alignment/>
    </xf>
    <xf numFmtId="10" fontId="15" fillId="0" borderId="9" xfId="0" applyNumberFormat="1" applyFont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9" fontId="4" fillId="0" borderId="14" xfId="0" applyNumberFormat="1" applyFont="1" applyBorder="1" applyAlignment="1">
      <alignment horizontal="right" vertical="top" wrapText="1"/>
    </xf>
    <xf numFmtId="39" fontId="4" fillId="0" borderId="15" xfId="0" applyNumberFormat="1" applyFont="1" applyBorder="1" applyAlignment="1">
      <alignment horizontal="right" vertical="top" wrapText="1"/>
    </xf>
    <xf numFmtId="10" fontId="15" fillId="0" borderId="14" xfId="0" applyNumberFormat="1" applyFont="1" applyBorder="1" applyAlignment="1">
      <alignment horizontal="center" vertical="center" wrapText="1"/>
    </xf>
    <xf numFmtId="10" fontId="15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9" fontId="4" fillId="0" borderId="14" xfId="0" applyNumberFormat="1" applyFont="1" applyFill="1" applyBorder="1" applyAlignment="1">
      <alignment horizontal="center"/>
    </xf>
    <xf numFmtId="39" fontId="4" fillId="0" borderId="1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9" fontId="4" fillId="0" borderId="1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39" fontId="4" fillId="0" borderId="8" xfId="0" applyNumberFormat="1" applyFont="1" applyFill="1" applyBorder="1" applyAlignment="1">
      <alignment/>
    </xf>
    <xf numFmtId="39" fontId="4" fillId="0" borderId="9" xfId="0" applyNumberFormat="1" applyFont="1" applyFill="1" applyBorder="1" applyAlignment="1">
      <alignment/>
    </xf>
    <xf numFmtId="39" fontId="4" fillId="0" borderId="11" xfId="0" applyNumberFormat="1" applyFont="1" applyFill="1" applyBorder="1" applyAlignment="1">
      <alignment/>
    </xf>
    <xf numFmtId="39" fontId="4" fillId="0" borderId="2" xfId="0" applyNumberFormat="1" applyFont="1" applyFill="1" applyBorder="1" applyAlignment="1">
      <alignment/>
    </xf>
    <xf numFmtId="39" fontId="4" fillId="0" borderId="10" xfId="0" applyNumberFormat="1" applyFont="1" applyFill="1" applyBorder="1" applyAlignment="1">
      <alignment/>
    </xf>
    <xf numFmtId="39" fontId="4" fillId="0" borderId="6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showGridLines="0" tabSelected="1" view="pageBreakPreview" zoomScale="85" zoomScaleSheetLayoutView="85" workbookViewId="0" topLeftCell="A94">
      <selection activeCell="D121" sqref="D121:F121"/>
    </sheetView>
  </sheetViews>
  <sheetFormatPr defaultColWidth="9.140625" defaultRowHeight="11.25" customHeight="1"/>
  <cols>
    <col min="1" max="1" width="75.28125" style="15" customWidth="1"/>
    <col min="2" max="2" width="12.140625" style="15" bestFit="1" customWidth="1"/>
    <col min="3" max="6" width="11.421875" style="15" customWidth="1"/>
    <col min="7" max="7" width="9.140625" style="15" customWidth="1"/>
    <col min="8" max="8" width="10.8515625" style="15" bestFit="1" customWidth="1"/>
    <col min="9" max="16384" width="9.140625" style="15" customWidth="1"/>
  </cols>
  <sheetData>
    <row r="1" spans="1:6" s="3" customFormat="1" ht="11.25" customHeight="1">
      <c r="A1" s="89" t="s">
        <v>127</v>
      </c>
      <c r="B1" s="89"/>
      <c r="C1" s="89"/>
      <c r="D1" s="89"/>
      <c r="E1" s="89"/>
      <c r="F1" s="89"/>
    </row>
    <row r="2" spans="1:6" s="3" customFormat="1" ht="11.25" customHeight="1">
      <c r="A2" s="108" t="s">
        <v>0</v>
      </c>
      <c r="B2" s="108"/>
      <c r="C2" s="108"/>
      <c r="D2" s="108"/>
      <c r="E2" s="108"/>
      <c r="F2" s="108"/>
    </row>
    <row r="3" spans="1:6" s="3" customFormat="1" ht="11.25" customHeight="1">
      <c r="A3" s="90" t="s">
        <v>15</v>
      </c>
      <c r="B3" s="90"/>
      <c r="C3" s="90"/>
      <c r="D3" s="90"/>
      <c r="E3" s="90"/>
      <c r="F3" s="90"/>
    </row>
    <row r="4" spans="1:6" s="3" customFormat="1" ht="11.25" customHeight="1">
      <c r="A4" s="108" t="s">
        <v>1</v>
      </c>
      <c r="B4" s="108"/>
      <c r="C4" s="108"/>
      <c r="D4" s="108"/>
      <c r="E4" s="108"/>
      <c r="F4" s="108"/>
    </row>
    <row r="5" spans="1:6" s="3" customFormat="1" ht="11.25" customHeight="1">
      <c r="A5" s="108" t="s">
        <v>137</v>
      </c>
      <c r="B5" s="108"/>
      <c r="C5" s="108"/>
      <c r="D5" s="108"/>
      <c r="E5" s="108"/>
      <c r="F5" s="108"/>
    </row>
    <row r="6" spans="1:6" s="3" customFormat="1" ht="11.25" customHeight="1">
      <c r="A6" s="3" t="s">
        <v>17</v>
      </c>
      <c r="B6" s="2"/>
      <c r="C6" s="2"/>
      <c r="D6" s="2"/>
      <c r="E6" s="2"/>
      <c r="F6" s="1">
        <v>1</v>
      </c>
    </row>
    <row r="7" spans="1:6" s="3" customFormat="1" ht="39.75" customHeight="1">
      <c r="A7" s="104" t="s">
        <v>18</v>
      </c>
      <c r="B7" s="105"/>
      <c r="C7" s="105"/>
      <c r="D7" s="105"/>
      <c r="E7" s="105"/>
      <c r="F7" s="106"/>
    </row>
    <row r="8" spans="1:6" s="3" customFormat="1" ht="11.25" customHeight="1">
      <c r="A8" s="14"/>
      <c r="B8" s="12" t="s">
        <v>2</v>
      </c>
      <c r="C8" s="7" t="s">
        <v>2</v>
      </c>
      <c r="D8" s="109" t="s">
        <v>3</v>
      </c>
      <c r="E8" s="110"/>
      <c r="F8" s="111"/>
    </row>
    <row r="9" spans="1:6" s="3" customFormat="1" ht="11.25" customHeight="1">
      <c r="A9" s="8" t="s">
        <v>19</v>
      </c>
      <c r="B9" s="6" t="s">
        <v>4</v>
      </c>
      <c r="C9" s="8" t="s">
        <v>5</v>
      </c>
      <c r="D9" s="6" t="s">
        <v>6</v>
      </c>
      <c r="E9" s="8" t="s">
        <v>8</v>
      </c>
      <c r="F9" s="11" t="s">
        <v>7</v>
      </c>
    </row>
    <row r="10" spans="1:6" s="3" customFormat="1" ht="11.25" customHeight="1">
      <c r="A10" s="9"/>
      <c r="B10" s="26"/>
      <c r="C10" s="10" t="s">
        <v>9</v>
      </c>
      <c r="D10" s="26"/>
      <c r="E10" s="10" t="s">
        <v>10</v>
      </c>
      <c r="F10" s="22" t="s">
        <v>20</v>
      </c>
    </row>
    <row r="11" spans="1:6" s="3" customFormat="1" ht="11.25" customHeight="1">
      <c r="A11" s="27" t="s">
        <v>38</v>
      </c>
      <c r="B11" s="33">
        <f>B12+B17+B22+B27</f>
        <v>3121700</v>
      </c>
      <c r="C11" s="40">
        <f>C12+C17+C22+C27</f>
        <v>3204648.16</v>
      </c>
      <c r="D11" s="39">
        <f>D12+D17+D22+D27</f>
        <v>317495.75</v>
      </c>
      <c r="E11" s="37">
        <f>E12+E17+E22+E27</f>
        <v>2038540.63</v>
      </c>
      <c r="F11" s="40">
        <f>E11/C11*100</f>
        <v>63.61199508404067</v>
      </c>
    </row>
    <row r="12" spans="1:6" s="3" customFormat="1" ht="11.25" customHeight="1">
      <c r="A12" s="28" t="s">
        <v>39</v>
      </c>
      <c r="B12" s="33">
        <f>SUM(B13:B16)</f>
        <v>708000</v>
      </c>
      <c r="C12" s="34">
        <f>SUM(C13:C16)</f>
        <v>708000</v>
      </c>
      <c r="D12" s="33">
        <f>SUM(D13:D16)</f>
        <v>62552.53</v>
      </c>
      <c r="E12" s="38">
        <f>SUM(E13:E16)</f>
        <v>555428.47</v>
      </c>
      <c r="F12" s="34">
        <f>E12/C12*100</f>
        <v>78.4503488700565</v>
      </c>
    </row>
    <row r="13" spans="1:6" s="3" customFormat="1" ht="11.25" customHeight="1">
      <c r="A13" s="28" t="s">
        <v>40</v>
      </c>
      <c r="B13" s="33">
        <v>488000</v>
      </c>
      <c r="C13" s="34">
        <v>488000</v>
      </c>
      <c r="D13" s="33">
        <f>27257.61+10016.22</f>
        <v>37273.83</v>
      </c>
      <c r="E13" s="38">
        <f>314494.86+131052.16</f>
        <v>445547.02</v>
      </c>
      <c r="F13" s="34">
        <f aca="true" t="shared" si="0" ref="F13:F40">E13/C13*100</f>
        <v>91.30061885245902</v>
      </c>
    </row>
    <row r="14" spans="1:6" s="3" customFormat="1" ht="11.25" customHeight="1">
      <c r="A14" s="28" t="s">
        <v>41</v>
      </c>
      <c r="B14" s="33">
        <v>12000</v>
      </c>
      <c r="C14" s="34">
        <v>12000</v>
      </c>
      <c r="D14" s="33">
        <v>308.1</v>
      </c>
      <c r="E14" s="38">
        <v>1280.1</v>
      </c>
      <c r="F14" s="34">
        <f t="shared" si="0"/>
        <v>10.667499999999999</v>
      </c>
    </row>
    <row r="15" spans="1:6" s="3" customFormat="1" ht="11.25" customHeight="1">
      <c r="A15" s="28" t="s">
        <v>42</v>
      </c>
      <c r="B15" s="33">
        <v>150000</v>
      </c>
      <c r="C15" s="34">
        <v>150000</v>
      </c>
      <c r="D15" s="33">
        <v>17859.21</v>
      </c>
      <c r="E15" s="38">
        <v>76870.72</v>
      </c>
      <c r="F15" s="34">
        <f t="shared" si="0"/>
        <v>51.247146666666666</v>
      </c>
    </row>
    <row r="16" spans="1:6" s="3" customFormat="1" ht="11.25" customHeight="1">
      <c r="A16" s="28" t="s">
        <v>43</v>
      </c>
      <c r="B16" s="33">
        <v>58000</v>
      </c>
      <c r="C16" s="34">
        <v>58000</v>
      </c>
      <c r="D16" s="33">
        <v>7111.39</v>
      </c>
      <c r="E16" s="38">
        <v>31730.63</v>
      </c>
      <c r="F16" s="34">
        <f t="shared" si="0"/>
        <v>54.70798275862069</v>
      </c>
    </row>
    <row r="17" spans="1:6" s="3" customFormat="1" ht="11.25" customHeight="1">
      <c r="A17" s="28" t="s">
        <v>62</v>
      </c>
      <c r="B17" s="33">
        <f>SUM(B18:B21)</f>
        <v>251200</v>
      </c>
      <c r="C17" s="34">
        <f>SUM(C18:C21)</f>
        <v>334148.16</v>
      </c>
      <c r="D17" s="33">
        <f>SUM(D18:D21)</f>
        <v>47099.55</v>
      </c>
      <c r="E17" s="38">
        <f>SUM(E18:E21)</f>
        <v>320748.16</v>
      </c>
      <c r="F17" s="34">
        <f t="shared" si="0"/>
        <v>95.9898028467372</v>
      </c>
    </row>
    <row r="18" spans="1:6" s="3" customFormat="1" ht="11.25" customHeight="1">
      <c r="A18" s="28" t="s">
        <v>63</v>
      </c>
      <c r="B18" s="33">
        <v>237700</v>
      </c>
      <c r="C18" s="34">
        <v>320648.16</v>
      </c>
      <c r="D18" s="33">
        <v>47099.55</v>
      </c>
      <c r="E18" s="38">
        <v>320648.16</v>
      </c>
      <c r="F18" s="34">
        <f t="shared" si="0"/>
        <v>100</v>
      </c>
    </row>
    <row r="19" spans="1:6" s="3" customFormat="1" ht="11.25" customHeight="1">
      <c r="A19" s="28" t="s">
        <v>44</v>
      </c>
      <c r="B19" s="33">
        <v>3000</v>
      </c>
      <c r="C19" s="34">
        <v>3000</v>
      </c>
      <c r="D19" s="33">
        <v>0</v>
      </c>
      <c r="E19" s="38">
        <v>100</v>
      </c>
      <c r="F19" s="34">
        <f t="shared" si="0"/>
        <v>3.3333333333333335</v>
      </c>
    </row>
    <row r="20" spans="1:6" s="3" customFormat="1" ht="11.25" customHeight="1">
      <c r="A20" s="28" t="s">
        <v>45</v>
      </c>
      <c r="B20" s="33">
        <v>8500</v>
      </c>
      <c r="C20" s="34">
        <v>8500</v>
      </c>
      <c r="D20" s="33">
        <v>0</v>
      </c>
      <c r="E20" s="38">
        <v>0</v>
      </c>
      <c r="F20" s="34">
        <f t="shared" si="0"/>
        <v>0</v>
      </c>
    </row>
    <row r="21" spans="1:6" s="3" customFormat="1" ht="11.25" customHeight="1">
      <c r="A21" s="28" t="s">
        <v>46</v>
      </c>
      <c r="B21" s="33">
        <v>2000</v>
      </c>
      <c r="C21" s="34">
        <v>2000</v>
      </c>
      <c r="D21" s="33">
        <v>0</v>
      </c>
      <c r="E21" s="38">
        <v>0</v>
      </c>
      <c r="F21" s="34">
        <f t="shared" si="0"/>
        <v>0</v>
      </c>
    </row>
    <row r="22" spans="1:6" s="3" customFormat="1" ht="11.25" customHeight="1">
      <c r="A22" s="28" t="s">
        <v>47</v>
      </c>
      <c r="B22" s="33">
        <f>SUM(B23:B26)</f>
        <v>1781000</v>
      </c>
      <c r="C22" s="34">
        <f>SUM(C23:C26)</f>
        <v>1781000</v>
      </c>
      <c r="D22" s="33">
        <f>SUM(D23:D26)</f>
        <v>173946.7</v>
      </c>
      <c r="E22" s="38">
        <f>SUM(E23:E26)</f>
        <v>1009903.88</v>
      </c>
      <c r="F22" s="34">
        <f t="shared" si="0"/>
        <v>56.7043166760247</v>
      </c>
    </row>
    <row r="23" spans="1:6" s="3" customFormat="1" ht="11.25" customHeight="1">
      <c r="A23" s="28" t="s">
        <v>48</v>
      </c>
      <c r="B23" s="33">
        <v>1716000</v>
      </c>
      <c r="C23" s="34">
        <v>1716000</v>
      </c>
      <c r="D23" s="33">
        <v>169788.17</v>
      </c>
      <c r="E23" s="38">
        <v>981731.39</v>
      </c>
      <c r="F23" s="34">
        <f t="shared" si="0"/>
        <v>57.210453962703966</v>
      </c>
    </row>
    <row r="24" spans="1:6" s="3" customFormat="1" ht="11.25" customHeight="1">
      <c r="A24" s="28" t="s">
        <v>49</v>
      </c>
      <c r="B24" s="33">
        <v>15000</v>
      </c>
      <c r="C24" s="34">
        <v>15000</v>
      </c>
      <c r="D24" s="33">
        <v>637.53</v>
      </c>
      <c r="E24" s="38">
        <v>4258.37</v>
      </c>
      <c r="F24" s="34">
        <f t="shared" si="0"/>
        <v>28.389133333333334</v>
      </c>
    </row>
    <row r="25" spans="1:6" s="3" customFormat="1" ht="11.25" customHeight="1">
      <c r="A25" s="28" t="s">
        <v>50</v>
      </c>
      <c r="B25" s="33">
        <v>30000</v>
      </c>
      <c r="C25" s="34">
        <v>30000</v>
      </c>
      <c r="D25" s="33">
        <v>2466.43</v>
      </c>
      <c r="E25" s="38">
        <v>16469.22</v>
      </c>
      <c r="F25" s="34">
        <f t="shared" si="0"/>
        <v>54.897400000000005</v>
      </c>
    </row>
    <row r="26" spans="1:6" s="3" customFormat="1" ht="11.25" customHeight="1">
      <c r="A26" s="28" t="s">
        <v>51</v>
      </c>
      <c r="B26" s="33">
        <v>20000</v>
      </c>
      <c r="C26" s="34">
        <v>20000</v>
      </c>
      <c r="D26" s="33">
        <v>1054.57</v>
      </c>
      <c r="E26" s="38">
        <v>7444.9</v>
      </c>
      <c r="F26" s="34">
        <f t="shared" si="0"/>
        <v>37.2245</v>
      </c>
    </row>
    <row r="27" spans="1:6" s="3" customFormat="1" ht="11.25" customHeight="1">
      <c r="A27" s="27" t="s">
        <v>64</v>
      </c>
      <c r="B27" s="33">
        <f>SUM(B28:B31)</f>
        <v>381500</v>
      </c>
      <c r="C27" s="34">
        <f>SUM(C28:C31)</f>
        <v>381500</v>
      </c>
      <c r="D27" s="33">
        <f>SUM(D28:D31)</f>
        <v>33896.97</v>
      </c>
      <c r="E27" s="38">
        <f>SUM(E28:E31)</f>
        <v>152460.12</v>
      </c>
      <c r="F27" s="34">
        <f t="shared" si="0"/>
        <v>39.96333420707733</v>
      </c>
    </row>
    <row r="28" spans="1:6" s="3" customFormat="1" ht="11.25" customHeight="1">
      <c r="A28" s="27" t="s">
        <v>65</v>
      </c>
      <c r="B28" s="33">
        <v>381500</v>
      </c>
      <c r="C28" s="34">
        <v>381500</v>
      </c>
      <c r="D28" s="33">
        <v>33896.97</v>
      </c>
      <c r="E28" s="38">
        <v>152460.12</v>
      </c>
      <c r="F28" s="34">
        <f t="shared" si="0"/>
        <v>39.96333420707733</v>
      </c>
    </row>
    <row r="29" spans="1:6" s="3" customFormat="1" ht="11.25" customHeight="1">
      <c r="A29" s="27" t="s">
        <v>52</v>
      </c>
      <c r="B29" s="33">
        <v>0</v>
      </c>
      <c r="C29" s="34">
        <v>0</v>
      </c>
      <c r="D29" s="33">
        <v>0</v>
      </c>
      <c r="E29" s="38">
        <v>0</v>
      </c>
      <c r="F29" s="34">
        <v>0</v>
      </c>
    </row>
    <row r="30" spans="1:6" s="3" customFormat="1" ht="11.25" customHeight="1">
      <c r="A30" s="27" t="s">
        <v>53</v>
      </c>
      <c r="B30" s="33">
        <v>0</v>
      </c>
      <c r="C30" s="34">
        <v>0</v>
      </c>
      <c r="D30" s="33">
        <v>0</v>
      </c>
      <c r="E30" s="38">
        <v>0</v>
      </c>
      <c r="F30" s="34">
        <v>0</v>
      </c>
    </row>
    <row r="31" spans="1:6" s="3" customFormat="1" ht="11.25" customHeight="1">
      <c r="A31" s="27" t="s">
        <v>54</v>
      </c>
      <c r="B31" s="33">
        <v>0</v>
      </c>
      <c r="C31" s="34">
        <v>0</v>
      </c>
      <c r="D31" s="33">
        <v>0</v>
      </c>
      <c r="E31" s="38">
        <v>0</v>
      </c>
      <c r="F31" s="34">
        <v>0</v>
      </c>
    </row>
    <row r="32" spans="1:6" s="3" customFormat="1" ht="11.25" customHeight="1">
      <c r="A32" s="27" t="s">
        <v>21</v>
      </c>
      <c r="B32" s="33">
        <f>SUM(B33:B39)</f>
        <v>26966200</v>
      </c>
      <c r="C32" s="34">
        <f>SUM(C33:C39)</f>
        <v>26965700</v>
      </c>
      <c r="D32" s="33">
        <f>SUM(D33:D39)</f>
        <v>4113113.93</v>
      </c>
      <c r="E32" s="38">
        <f>SUM(E33:E39)</f>
        <v>20716119.73</v>
      </c>
      <c r="F32" s="34">
        <f t="shared" si="0"/>
        <v>76.8239642582985</v>
      </c>
    </row>
    <row r="33" spans="1:6" s="3" customFormat="1" ht="11.25" customHeight="1">
      <c r="A33" s="27" t="s">
        <v>55</v>
      </c>
      <c r="B33" s="33">
        <v>10363200</v>
      </c>
      <c r="C33" s="34">
        <v>10363200</v>
      </c>
      <c r="D33" s="33">
        <v>1452734.57</v>
      </c>
      <c r="E33" s="38">
        <v>7694674.51</v>
      </c>
      <c r="F33" s="34">
        <f t="shared" si="0"/>
        <v>74.24998562220163</v>
      </c>
    </row>
    <row r="34" spans="1:6" s="3" customFormat="1" ht="11.25" customHeight="1">
      <c r="A34" s="27" t="s">
        <v>56</v>
      </c>
      <c r="B34" s="33">
        <f>10480000+4470000</f>
        <v>14950000</v>
      </c>
      <c r="C34" s="34">
        <v>14950000</v>
      </c>
      <c r="D34" s="33">
        <f>1612007.46+858275.71</f>
        <v>2470283.17</v>
      </c>
      <c r="E34" s="38">
        <f>7823545.49+3686652.03</f>
        <v>11510197.52</v>
      </c>
      <c r="F34" s="34">
        <f t="shared" si="0"/>
        <v>76.99128775919732</v>
      </c>
    </row>
    <row r="35" spans="1:6" s="3" customFormat="1" ht="11.25" customHeight="1">
      <c r="A35" s="27" t="s">
        <v>57</v>
      </c>
      <c r="B35" s="33">
        <v>215000</v>
      </c>
      <c r="C35" s="34">
        <v>215000</v>
      </c>
      <c r="D35" s="33">
        <v>33496.38</v>
      </c>
      <c r="E35" s="38">
        <v>167481.88</v>
      </c>
      <c r="F35" s="34">
        <f t="shared" si="0"/>
        <v>77.8985488372093</v>
      </c>
    </row>
    <row r="36" spans="1:6" s="3" customFormat="1" ht="11.25" customHeight="1">
      <c r="A36" s="27" t="s">
        <v>58</v>
      </c>
      <c r="B36" s="33">
        <v>353500</v>
      </c>
      <c r="C36" s="34">
        <v>353000</v>
      </c>
      <c r="D36" s="33">
        <v>66002.09</v>
      </c>
      <c r="E36" s="38">
        <v>282729.07</v>
      </c>
      <c r="F36" s="34">
        <f t="shared" si="0"/>
        <v>80.09322096317281</v>
      </c>
    </row>
    <row r="37" spans="1:6" s="3" customFormat="1" ht="11.25" customHeight="1">
      <c r="A37" s="27" t="s">
        <v>59</v>
      </c>
      <c r="B37" s="33">
        <v>14500</v>
      </c>
      <c r="C37" s="34">
        <v>14500</v>
      </c>
      <c r="D37" s="33">
        <v>11550.98</v>
      </c>
      <c r="E37" s="38">
        <v>13998.91</v>
      </c>
      <c r="F37" s="34">
        <f t="shared" si="0"/>
        <v>96.54420689655171</v>
      </c>
    </row>
    <row r="38" spans="1:6" s="3" customFormat="1" ht="11.25" customHeight="1">
      <c r="A38" s="27" t="s">
        <v>60</v>
      </c>
      <c r="B38" s="33">
        <v>1070000</v>
      </c>
      <c r="C38" s="34">
        <v>1070000</v>
      </c>
      <c r="D38" s="33">
        <v>79046.74</v>
      </c>
      <c r="E38" s="38">
        <v>1047037.84</v>
      </c>
      <c r="F38" s="34">
        <f t="shared" si="0"/>
        <v>97.85400373831776</v>
      </c>
    </row>
    <row r="39" spans="1:6" s="3" customFormat="1" ht="11.25" customHeight="1">
      <c r="A39" s="27" t="s">
        <v>61</v>
      </c>
      <c r="B39" s="33">
        <v>0</v>
      </c>
      <c r="C39" s="34">
        <v>0</v>
      </c>
      <c r="D39" s="33">
        <v>0</v>
      </c>
      <c r="E39" s="38">
        <v>0</v>
      </c>
      <c r="F39" s="34">
        <v>0</v>
      </c>
    </row>
    <row r="40" spans="1:6" s="3" customFormat="1" ht="11.25" customHeight="1">
      <c r="A40" s="13" t="s">
        <v>22</v>
      </c>
      <c r="B40" s="35">
        <f>B11+B32</f>
        <v>30087900</v>
      </c>
      <c r="C40" s="36">
        <f>C11+C32</f>
        <v>30170348.16</v>
      </c>
      <c r="D40" s="35">
        <f>D11+D32</f>
        <v>4430609.68</v>
      </c>
      <c r="E40" s="36">
        <f>E11+E32</f>
        <v>22754660.36</v>
      </c>
      <c r="F40" s="36">
        <f t="shared" si="0"/>
        <v>75.4206091336004</v>
      </c>
    </row>
    <row r="41" spans="1:6" s="3" customFormat="1" ht="11.25">
      <c r="A41" s="31"/>
      <c r="B41" s="7" t="s">
        <v>2</v>
      </c>
      <c r="C41" s="7" t="s">
        <v>2</v>
      </c>
      <c r="D41" s="110" t="s">
        <v>3</v>
      </c>
      <c r="E41" s="110"/>
      <c r="F41" s="111"/>
    </row>
    <row r="42" spans="1:6" s="3" customFormat="1" ht="11.25" customHeight="1">
      <c r="A42" s="23" t="s">
        <v>23</v>
      </c>
      <c r="B42" s="8" t="s">
        <v>4</v>
      </c>
      <c r="C42" s="8" t="s">
        <v>5</v>
      </c>
      <c r="D42" s="7" t="s">
        <v>6</v>
      </c>
      <c r="E42" s="7" t="s">
        <v>8</v>
      </c>
      <c r="F42" s="21" t="s">
        <v>7</v>
      </c>
    </row>
    <row r="43" spans="1:6" s="3" customFormat="1" ht="11.25" customHeight="1">
      <c r="A43" s="25"/>
      <c r="B43" s="25"/>
      <c r="C43" s="8" t="s">
        <v>9</v>
      </c>
      <c r="D43" s="25"/>
      <c r="E43" s="8" t="s">
        <v>10</v>
      </c>
      <c r="F43" s="11" t="s">
        <v>20</v>
      </c>
    </row>
    <row r="44" spans="1:6" s="3" customFormat="1" ht="11.25" customHeight="1">
      <c r="A44" s="29" t="s">
        <v>66</v>
      </c>
      <c r="B44" s="37">
        <f>B45+B46</f>
        <v>976500</v>
      </c>
      <c r="C44" s="37">
        <f>C45+C46</f>
        <v>976500</v>
      </c>
      <c r="D44" s="37">
        <f>D45+D46</f>
        <v>149140.95</v>
      </c>
      <c r="E44" s="37">
        <f>E45+E46</f>
        <v>627428.47</v>
      </c>
      <c r="F44" s="48">
        <f>E44/C44*100</f>
        <v>64.25278750640041</v>
      </c>
    </row>
    <row r="45" spans="1:6" s="3" customFormat="1" ht="11.25" customHeight="1">
      <c r="A45" s="27" t="s">
        <v>67</v>
      </c>
      <c r="B45" s="44">
        <v>540000</v>
      </c>
      <c r="C45" s="45">
        <v>540000</v>
      </c>
      <c r="D45" s="46">
        <v>63135.01</v>
      </c>
      <c r="E45" s="44">
        <v>342401.83</v>
      </c>
      <c r="F45" s="45">
        <f>E45/C45*100</f>
        <v>63.407746296296295</v>
      </c>
    </row>
    <row r="46" spans="1:6" s="3" customFormat="1" ht="11.25" customHeight="1">
      <c r="A46" s="27" t="s">
        <v>68</v>
      </c>
      <c r="B46" s="44">
        <v>436500</v>
      </c>
      <c r="C46" s="45">
        <v>436500</v>
      </c>
      <c r="D46" s="46">
        <v>86005.94</v>
      </c>
      <c r="E46" s="44">
        <v>285026.64</v>
      </c>
      <c r="F46" s="45">
        <f>E46/C46*100</f>
        <v>65.29819931271477</v>
      </c>
    </row>
    <row r="47" spans="1:6" s="3" customFormat="1" ht="11.25" customHeight="1">
      <c r="A47" s="27" t="s">
        <v>69</v>
      </c>
      <c r="B47" s="44">
        <v>870000</v>
      </c>
      <c r="C47" s="45">
        <v>870000</v>
      </c>
      <c r="D47" s="46">
        <v>157266</v>
      </c>
      <c r="E47" s="44">
        <v>629064.85</v>
      </c>
      <c r="F47" s="45">
        <f>E47/C47*100</f>
        <v>72.30630459770114</v>
      </c>
    </row>
    <row r="48" spans="1:6" s="3" customFormat="1" ht="11.25" customHeight="1">
      <c r="A48" s="27" t="s">
        <v>70</v>
      </c>
      <c r="B48" s="44">
        <v>0</v>
      </c>
      <c r="C48" s="45">
        <v>0</v>
      </c>
      <c r="D48" s="46">
        <v>0</v>
      </c>
      <c r="E48" s="44">
        <v>0</v>
      </c>
      <c r="F48" s="45">
        <v>0</v>
      </c>
    </row>
    <row r="49" spans="1:6" s="3" customFormat="1" ht="11.25" customHeight="1">
      <c r="A49" s="27" t="s">
        <v>71</v>
      </c>
      <c r="B49" s="44">
        <v>0</v>
      </c>
      <c r="C49" s="45">
        <v>0</v>
      </c>
      <c r="D49" s="46">
        <v>0</v>
      </c>
      <c r="E49" s="44">
        <v>0</v>
      </c>
      <c r="F49" s="45">
        <v>0</v>
      </c>
    </row>
    <row r="50" spans="1:6" s="3" customFormat="1" ht="11.25" customHeight="1">
      <c r="A50" s="17" t="s">
        <v>72</v>
      </c>
      <c r="B50" s="43">
        <f>B44+B47+B48+B49</f>
        <v>1846500</v>
      </c>
      <c r="C50" s="43">
        <f>C44+C47+C48+C49</f>
        <v>1846500</v>
      </c>
      <c r="D50" s="43">
        <f>D44+D47+D48+D49</f>
        <v>306406.95</v>
      </c>
      <c r="E50" s="43">
        <f>E44+E47+E48+E49</f>
        <v>1256493.3199999998</v>
      </c>
      <c r="F50" s="47">
        <f>E50/C50*100</f>
        <v>68.04729596533983</v>
      </c>
    </row>
    <row r="51" spans="1:6" s="3" customFormat="1" ht="39.75" customHeight="1">
      <c r="A51" s="104" t="s">
        <v>24</v>
      </c>
      <c r="B51" s="105"/>
      <c r="C51" s="105"/>
      <c r="D51" s="105"/>
      <c r="E51" s="105"/>
      <c r="F51" s="88"/>
    </row>
    <row r="52" spans="1:6" s="3" customFormat="1" ht="11.25">
      <c r="A52" s="31"/>
      <c r="B52" s="7" t="s">
        <v>2</v>
      </c>
      <c r="C52" s="7" t="s">
        <v>2</v>
      </c>
      <c r="D52" s="110" t="s">
        <v>3</v>
      </c>
      <c r="E52" s="110"/>
      <c r="F52" s="111"/>
    </row>
    <row r="53" spans="1:6" s="3" customFormat="1" ht="11.25">
      <c r="A53" s="23" t="s">
        <v>25</v>
      </c>
      <c r="B53" s="8" t="s">
        <v>4</v>
      </c>
      <c r="C53" s="8" t="s">
        <v>5</v>
      </c>
      <c r="D53" s="7" t="s">
        <v>6</v>
      </c>
      <c r="E53" s="7" t="s">
        <v>8</v>
      </c>
      <c r="F53" s="21" t="s">
        <v>7</v>
      </c>
    </row>
    <row r="54" spans="1:6" s="3" customFormat="1" ht="11.25">
      <c r="A54" s="25"/>
      <c r="B54" s="25"/>
      <c r="C54" s="8" t="s">
        <v>9</v>
      </c>
      <c r="D54" s="25"/>
      <c r="E54" s="8" t="s">
        <v>10</v>
      </c>
      <c r="F54" s="11" t="s">
        <v>20</v>
      </c>
    </row>
    <row r="55" spans="1:6" s="3" customFormat="1" ht="11.25">
      <c r="A55" s="29" t="s">
        <v>73</v>
      </c>
      <c r="B55" s="49">
        <f>SUM(B56:B61)</f>
        <v>3882255</v>
      </c>
      <c r="C55" s="53">
        <f>SUM(C56:C61)</f>
        <v>3974255</v>
      </c>
      <c r="D55" s="53">
        <f>SUM(D56:D61)</f>
        <v>676136.88</v>
      </c>
      <c r="E55" s="53">
        <f>SUM(E56:E61)</f>
        <v>3343155.99</v>
      </c>
      <c r="F55" s="54">
        <f>E55/C55*100</f>
        <v>84.12031915415594</v>
      </c>
    </row>
    <row r="56" spans="1:6" s="3" customFormat="1" ht="11.25">
      <c r="A56" s="27" t="s">
        <v>74</v>
      </c>
      <c r="B56" s="50">
        <v>1554480</v>
      </c>
      <c r="C56" s="55">
        <v>1554480</v>
      </c>
      <c r="D56" s="56">
        <v>241977.7</v>
      </c>
      <c r="E56" s="57">
        <v>1281884.58</v>
      </c>
      <c r="F56" s="55">
        <f aca="true" t="shared" si="1" ref="F56:F66">E56/C56*100</f>
        <v>82.46388374247337</v>
      </c>
    </row>
    <row r="57" spans="1:6" s="3" customFormat="1" ht="11.25">
      <c r="A57" s="27" t="s">
        <v>75</v>
      </c>
      <c r="B57" s="50">
        <v>2242500</v>
      </c>
      <c r="C57" s="55">
        <v>2242500</v>
      </c>
      <c r="D57" s="56">
        <f>268560.46+142988.75</f>
        <v>411549.21</v>
      </c>
      <c r="E57" s="57">
        <f>1276225.59+640654.64</f>
        <v>1916880.23</v>
      </c>
      <c r="F57" s="55">
        <f t="shared" si="1"/>
        <v>85.47960891861761</v>
      </c>
    </row>
    <row r="58" spans="1:6" s="3" customFormat="1" ht="11.25" customHeight="1">
      <c r="A58" s="27" t="s">
        <v>76</v>
      </c>
      <c r="B58" s="38">
        <v>32250</v>
      </c>
      <c r="C58" s="45">
        <v>32250</v>
      </c>
      <c r="D58" s="46">
        <v>5580.48</v>
      </c>
      <c r="E58" s="44">
        <v>27902.43</v>
      </c>
      <c r="F58" s="55">
        <f t="shared" si="1"/>
        <v>86.51916279069768</v>
      </c>
    </row>
    <row r="59" spans="1:6" s="3" customFormat="1" ht="11.25" customHeight="1">
      <c r="A59" s="27" t="s">
        <v>77</v>
      </c>
      <c r="B59" s="38">
        <v>53025</v>
      </c>
      <c r="C59" s="45">
        <v>53025</v>
      </c>
      <c r="D59" s="46">
        <v>10995.94</v>
      </c>
      <c r="E59" s="44">
        <v>46124.59</v>
      </c>
      <c r="F59" s="55">
        <f t="shared" si="1"/>
        <v>86.98649693540781</v>
      </c>
    </row>
    <row r="60" spans="1:6" s="3" customFormat="1" ht="11.25" customHeight="1">
      <c r="A60" s="27" t="s">
        <v>78</v>
      </c>
      <c r="B60" s="38">
        <v>0</v>
      </c>
      <c r="C60" s="45">
        <v>2000</v>
      </c>
      <c r="D60" s="46">
        <v>769.24</v>
      </c>
      <c r="E60" s="44">
        <v>811.27</v>
      </c>
      <c r="F60" s="55">
        <f t="shared" si="1"/>
        <v>40.5635</v>
      </c>
    </row>
    <row r="61" spans="1:6" s="3" customFormat="1" ht="11.25" customHeight="1">
      <c r="A61" s="27" t="s">
        <v>79</v>
      </c>
      <c r="B61" s="38">
        <v>0</v>
      </c>
      <c r="C61" s="45">
        <v>90000</v>
      </c>
      <c r="D61" s="46">
        <v>5264.31</v>
      </c>
      <c r="E61" s="44">
        <v>69552.89</v>
      </c>
      <c r="F61" s="55">
        <f t="shared" si="1"/>
        <v>77.28098888888888</v>
      </c>
    </row>
    <row r="62" spans="1:6" s="3" customFormat="1" ht="11.25" customHeight="1">
      <c r="A62" s="27" t="s">
        <v>80</v>
      </c>
      <c r="B62" s="38">
        <f>SUM(B63:B65)</f>
        <v>6231600</v>
      </c>
      <c r="C62" s="44">
        <f>SUM(C63:C65)</f>
        <v>6231600</v>
      </c>
      <c r="D62" s="44">
        <f>SUM(D63:D65)</f>
        <v>1000336.55</v>
      </c>
      <c r="E62" s="44">
        <f>SUM(E63:E65)</f>
        <v>4885611.96</v>
      </c>
      <c r="F62" s="55">
        <f t="shared" si="1"/>
        <v>78.40060273445022</v>
      </c>
    </row>
    <row r="63" spans="1:6" s="3" customFormat="1" ht="11.25" customHeight="1">
      <c r="A63" s="27" t="s">
        <v>81</v>
      </c>
      <c r="B63" s="38">
        <v>6211600</v>
      </c>
      <c r="C63" s="45">
        <v>6211600</v>
      </c>
      <c r="D63" s="46">
        <v>999126.62</v>
      </c>
      <c r="E63" s="44">
        <v>4871811.67</v>
      </c>
      <c r="F63" s="55">
        <f t="shared" si="1"/>
        <v>78.43086596046108</v>
      </c>
    </row>
    <row r="64" spans="1:6" s="3" customFormat="1" ht="11.25" customHeight="1">
      <c r="A64" s="27" t="s">
        <v>82</v>
      </c>
      <c r="B64" s="38">
        <v>0</v>
      </c>
      <c r="C64" s="45">
        <v>0</v>
      </c>
      <c r="D64" s="46">
        <v>0</v>
      </c>
      <c r="E64" s="44">
        <v>0</v>
      </c>
      <c r="F64" s="55">
        <v>0</v>
      </c>
    </row>
    <row r="65" spans="1:6" s="3" customFormat="1" ht="11.25" customHeight="1">
      <c r="A65" s="30" t="s">
        <v>83</v>
      </c>
      <c r="B65" s="51">
        <v>20000</v>
      </c>
      <c r="C65" s="58">
        <v>20000</v>
      </c>
      <c r="D65" s="59">
        <v>1209.93</v>
      </c>
      <c r="E65" s="60">
        <v>13800.29</v>
      </c>
      <c r="F65" s="61">
        <f t="shared" si="1"/>
        <v>69.00145</v>
      </c>
    </row>
    <row r="66" spans="1:6" s="3" customFormat="1" ht="11.25" customHeight="1">
      <c r="A66" s="76" t="s">
        <v>130</v>
      </c>
      <c r="B66" s="41">
        <f>B63-B55</f>
        <v>2329345</v>
      </c>
      <c r="C66" s="41">
        <f>C63-C55</f>
        <v>2237345</v>
      </c>
      <c r="D66" s="41">
        <f>D63-D55</f>
        <v>322989.74</v>
      </c>
      <c r="E66" s="41">
        <f>E63-E55</f>
        <v>1528655.6799999997</v>
      </c>
      <c r="F66" s="54">
        <f t="shared" si="1"/>
        <v>68.32454002400165</v>
      </c>
    </row>
    <row r="67" spans="1:6" s="3" customFormat="1" ht="11.25" customHeight="1">
      <c r="A67" s="112" t="s">
        <v>84</v>
      </c>
      <c r="B67" s="113"/>
      <c r="C67" s="113"/>
      <c r="D67" s="113"/>
      <c r="E67" s="113"/>
      <c r="F67" s="114"/>
    </row>
    <row r="68" spans="1:6" s="3" customFormat="1" ht="11.25" customHeight="1">
      <c r="A68" s="115" t="s">
        <v>85</v>
      </c>
      <c r="B68" s="116"/>
      <c r="C68" s="116"/>
      <c r="D68" s="116"/>
      <c r="E68" s="116"/>
      <c r="F68" s="117"/>
    </row>
    <row r="69" spans="1:6" s="3" customFormat="1" ht="11.25" customHeight="1">
      <c r="A69" s="31"/>
      <c r="B69" s="7" t="s">
        <v>11</v>
      </c>
      <c r="C69" s="7" t="s">
        <v>11</v>
      </c>
      <c r="D69" s="109" t="s">
        <v>12</v>
      </c>
      <c r="E69" s="110"/>
      <c r="F69" s="111"/>
    </row>
    <row r="70" spans="1:6" s="3" customFormat="1" ht="11.25" customHeight="1">
      <c r="A70" s="23" t="s">
        <v>28</v>
      </c>
      <c r="B70" s="8" t="s">
        <v>4</v>
      </c>
      <c r="C70" s="8" t="s">
        <v>5</v>
      </c>
      <c r="D70" s="7" t="s">
        <v>6</v>
      </c>
      <c r="E70" s="7" t="s">
        <v>8</v>
      </c>
      <c r="F70" s="21" t="s">
        <v>7</v>
      </c>
    </row>
    <row r="71" spans="1:6" s="3" customFormat="1" ht="11.25" customHeight="1">
      <c r="A71" s="9"/>
      <c r="B71" s="9"/>
      <c r="C71" s="10" t="s">
        <v>13</v>
      </c>
      <c r="D71" s="9"/>
      <c r="E71" s="10" t="s">
        <v>27</v>
      </c>
      <c r="F71" s="22" t="s">
        <v>26</v>
      </c>
    </row>
    <row r="72" spans="1:6" s="3" customFormat="1" ht="11.25" customHeight="1">
      <c r="A72" s="24" t="s">
        <v>86</v>
      </c>
      <c r="B72" s="62">
        <f>B73+B74</f>
        <v>3922000</v>
      </c>
      <c r="C72" s="62">
        <f>C73+C74</f>
        <v>4725000</v>
      </c>
      <c r="D72" s="62">
        <f>D73+D74</f>
        <v>809216.16</v>
      </c>
      <c r="E72" s="62">
        <f>E73+E74</f>
        <v>3931822.94</v>
      </c>
      <c r="F72" s="70">
        <f>E72/C72*100</f>
        <v>83.21318391534392</v>
      </c>
    </row>
    <row r="73" spans="1:6" s="3" customFormat="1" ht="11.25" customHeight="1">
      <c r="A73" s="32" t="s">
        <v>87</v>
      </c>
      <c r="B73" s="63">
        <v>0</v>
      </c>
      <c r="C73" s="64">
        <v>0</v>
      </c>
      <c r="D73" s="65">
        <v>0</v>
      </c>
      <c r="E73" s="63">
        <v>0</v>
      </c>
      <c r="F73" s="64">
        <v>0</v>
      </c>
    </row>
    <row r="74" spans="1:6" s="3" customFormat="1" ht="11.25" customHeight="1">
      <c r="A74" s="32" t="s">
        <v>88</v>
      </c>
      <c r="B74" s="63">
        <v>3922000</v>
      </c>
      <c r="C74" s="64">
        <v>4725000</v>
      </c>
      <c r="D74" s="65">
        <v>809216.16</v>
      </c>
      <c r="E74" s="63">
        <v>3931822.94</v>
      </c>
      <c r="F74" s="64">
        <f>E74/C74*100</f>
        <v>83.21318391534392</v>
      </c>
    </row>
    <row r="75" spans="1:6" s="3" customFormat="1" ht="11.25" customHeight="1">
      <c r="A75" s="32" t="s">
        <v>89</v>
      </c>
      <c r="B75" s="63">
        <f>B76+B77</f>
        <v>2389600</v>
      </c>
      <c r="C75" s="63">
        <f>C76+C77</f>
        <v>3152600</v>
      </c>
      <c r="D75" s="63">
        <f>D76+D77</f>
        <v>471193.49</v>
      </c>
      <c r="E75" s="63">
        <f>E76+E77</f>
        <v>956939.4</v>
      </c>
      <c r="F75" s="64">
        <f>E75/C75*100</f>
        <v>30.353974497240372</v>
      </c>
    </row>
    <row r="76" spans="1:6" s="3" customFormat="1" ht="11.25" customHeight="1">
      <c r="A76" s="32" t="s">
        <v>90</v>
      </c>
      <c r="B76" s="63">
        <v>716880</v>
      </c>
      <c r="C76" s="64">
        <v>779580</v>
      </c>
      <c r="D76" s="65">
        <v>94221.82</v>
      </c>
      <c r="E76" s="63">
        <f>305223.78</f>
        <v>305223.78</v>
      </c>
      <c r="F76" s="64">
        <f>E76/C76*100</f>
        <v>39.15233587316248</v>
      </c>
    </row>
    <row r="77" spans="1:6" s="3" customFormat="1" ht="11.25" customHeight="1">
      <c r="A77" s="16" t="s">
        <v>91</v>
      </c>
      <c r="B77" s="66">
        <v>1672720</v>
      </c>
      <c r="C77" s="67">
        <f>1819020+554000</f>
        <v>2373020</v>
      </c>
      <c r="D77" s="68">
        <v>376971.67</v>
      </c>
      <c r="E77" s="66">
        <f>496434.15+170867.21-15585.74</f>
        <v>651715.62</v>
      </c>
      <c r="F77" s="67">
        <f>E77/C77*100</f>
        <v>27.463553615224484</v>
      </c>
    </row>
    <row r="78" spans="1:8" s="3" customFormat="1" ht="11.25" customHeight="1">
      <c r="A78" s="30" t="s">
        <v>92</v>
      </c>
      <c r="B78" s="69">
        <f>B72+B75</f>
        <v>6311600</v>
      </c>
      <c r="C78" s="69">
        <f>C72+C75</f>
        <v>7877600</v>
      </c>
      <c r="D78" s="69">
        <f>D72+D75</f>
        <v>1280409.65</v>
      </c>
      <c r="E78" s="66">
        <f>E72+E75</f>
        <v>4888762.34</v>
      </c>
      <c r="F78" s="42">
        <f>E78/C78*100</f>
        <v>62.059032446430386</v>
      </c>
      <c r="H78" s="71"/>
    </row>
    <row r="79" spans="1:8" s="3" customFormat="1" ht="15.75">
      <c r="A79" s="101" t="s">
        <v>126</v>
      </c>
      <c r="B79" s="102"/>
      <c r="C79" s="102"/>
      <c r="D79" s="102"/>
      <c r="E79" s="103"/>
      <c r="F79" s="81">
        <f>E72/E62</f>
        <v>0.8047759364008107</v>
      </c>
      <c r="H79" s="71"/>
    </row>
    <row r="80" spans="1:6" s="3" customFormat="1" ht="39.75" customHeight="1">
      <c r="A80" s="104" t="s">
        <v>29</v>
      </c>
      <c r="B80" s="105"/>
      <c r="C80" s="105"/>
      <c r="D80" s="105"/>
      <c r="E80" s="105"/>
      <c r="F80" s="106"/>
    </row>
    <row r="81" spans="1:6" s="3" customFormat="1" ht="11.25" customHeight="1">
      <c r="A81" s="77"/>
      <c r="B81" s="7" t="s">
        <v>2</v>
      </c>
      <c r="C81" s="7" t="s">
        <v>2</v>
      </c>
      <c r="D81" s="110" t="s">
        <v>3</v>
      </c>
      <c r="E81" s="110"/>
      <c r="F81" s="111"/>
    </row>
    <row r="82" spans="1:8" s="3" customFormat="1" ht="11.25" customHeight="1">
      <c r="A82" s="78" t="s">
        <v>30</v>
      </c>
      <c r="B82" s="8" t="s">
        <v>4</v>
      </c>
      <c r="C82" s="8" t="s">
        <v>5</v>
      </c>
      <c r="D82" s="7" t="s">
        <v>6</v>
      </c>
      <c r="E82" s="7" t="s">
        <v>8</v>
      </c>
      <c r="F82" s="21" t="s">
        <v>7</v>
      </c>
      <c r="H82" s="71"/>
    </row>
    <row r="83" spans="1:6" s="3" customFormat="1" ht="11.25" customHeight="1">
      <c r="A83" s="30"/>
      <c r="B83" s="9"/>
      <c r="C83" s="10" t="s">
        <v>9</v>
      </c>
      <c r="D83" s="9"/>
      <c r="E83" s="10" t="s">
        <v>10</v>
      </c>
      <c r="F83" s="22" t="s">
        <v>20</v>
      </c>
    </row>
    <row r="84" spans="1:6" s="3" customFormat="1" ht="11.25" customHeight="1">
      <c r="A84" s="17" t="s">
        <v>93</v>
      </c>
      <c r="B84" s="69">
        <f>B40*25%</f>
        <v>7521975</v>
      </c>
      <c r="C84" s="69">
        <f>C40*25%</f>
        <v>7542587.04</v>
      </c>
      <c r="D84" s="69">
        <f>D40*25%</f>
        <v>1107652.42</v>
      </c>
      <c r="E84" s="69">
        <f>E40*25%</f>
        <v>5688665.09</v>
      </c>
      <c r="F84" s="69">
        <f>F40*25%</f>
        <v>18.8551522834001</v>
      </c>
    </row>
    <row r="85" spans="1:6" s="3" customFormat="1" ht="11.25" customHeight="1">
      <c r="A85" s="31"/>
      <c r="B85" s="7" t="s">
        <v>11</v>
      </c>
      <c r="C85" s="7" t="s">
        <v>11</v>
      </c>
      <c r="D85" s="109" t="s">
        <v>12</v>
      </c>
      <c r="E85" s="110"/>
      <c r="F85" s="111"/>
    </row>
    <row r="86" spans="1:6" s="3" customFormat="1" ht="11.25" customHeight="1">
      <c r="A86" s="23" t="s">
        <v>31</v>
      </c>
      <c r="B86" s="8" t="s">
        <v>4</v>
      </c>
      <c r="C86" s="8" t="s">
        <v>5</v>
      </c>
      <c r="D86" s="7" t="s">
        <v>6</v>
      </c>
      <c r="E86" s="7" t="s">
        <v>8</v>
      </c>
      <c r="F86" s="21" t="s">
        <v>7</v>
      </c>
    </row>
    <row r="87" spans="1:6" s="3" customFormat="1" ht="11.25" customHeight="1">
      <c r="A87" s="9"/>
      <c r="B87" s="9"/>
      <c r="C87" s="10" t="s">
        <v>13</v>
      </c>
      <c r="D87" s="9"/>
      <c r="E87" s="10" t="s">
        <v>27</v>
      </c>
      <c r="F87" s="22" t="s">
        <v>26</v>
      </c>
    </row>
    <row r="88" spans="1:6" s="3" customFormat="1" ht="11.25" customHeight="1">
      <c r="A88" s="24" t="s">
        <v>94</v>
      </c>
      <c r="B88" s="62">
        <f>B89+B90</f>
        <v>3314000</v>
      </c>
      <c r="C88" s="62">
        <f>C89+C90</f>
        <v>1767528.47</v>
      </c>
      <c r="D88" s="62">
        <f>D89+D90</f>
        <v>104206.21</v>
      </c>
      <c r="E88" s="62">
        <f>E89+E90</f>
        <v>891343.02</v>
      </c>
      <c r="F88" s="70">
        <f>E88/C88*100</f>
        <v>50.42877866629215</v>
      </c>
    </row>
    <row r="89" spans="1:6" s="3" customFormat="1" ht="11.25" customHeight="1">
      <c r="A89" s="32" t="s">
        <v>95</v>
      </c>
      <c r="B89" s="63">
        <v>716880</v>
      </c>
      <c r="C89" s="64">
        <v>779580</v>
      </c>
      <c r="D89" s="65">
        <f>D76</f>
        <v>94221.82</v>
      </c>
      <c r="E89" s="63">
        <f>E76</f>
        <v>305223.78</v>
      </c>
      <c r="F89" s="64">
        <f aca="true" t="shared" si="2" ref="F89:F98">E89/C89*100</f>
        <v>39.15233587316248</v>
      </c>
    </row>
    <row r="90" spans="1:6" s="3" customFormat="1" ht="11.25" customHeight="1">
      <c r="A90" s="32" t="s">
        <v>96</v>
      </c>
      <c r="B90" s="63">
        <v>2597120</v>
      </c>
      <c r="C90" s="64">
        <v>987948.47</v>
      </c>
      <c r="D90" s="65">
        <f>104206.21-94221.82</f>
        <v>9984.39</v>
      </c>
      <c r="E90" s="63">
        <f>891343.02-E89</f>
        <v>586119.24</v>
      </c>
      <c r="F90" s="64">
        <f t="shared" si="2"/>
        <v>59.3269039629162</v>
      </c>
    </row>
    <row r="91" spans="1:6" s="3" customFormat="1" ht="11.25" customHeight="1">
      <c r="A91" s="32" t="s">
        <v>97</v>
      </c>
      <c r="B91" s="63">
        <f>B92+B93</f>
        <v>6989600</v>
      </c>
      <c r="C91" s="63">
        <f>C92+C93</f>
        <v>8756100</v>
      </c>
      <c r="D91" s="63">
        <f>D92+D93</f>
        <v>1440471.58</v>
      </c>
      <c r="E91" s="63">
        <f>E92+E93</f>
        <v>6701461.81</v>
      </c>
      <c r="F91" s="64">
        <f t="shared" si="2"/>
        <v>76.53477929671885</v>
      </c>
    </row>
    <row r="92" spans="1:6" s="3" customFormat="1" ht="11.25" customHeight="1">
      <c r="A92" s="32" t="s">
        <v>98</v>
      </c>
      <c r="B92" s="63">
        <f>B74+B77</f>
        <v>5594720</v>
      </c>
      <c r="C92" s="64">
        <f>C74+C77</f>
        <v>7098020</v>
      </c>
      <c r="D92" s="65">
        <f>D74+D77</f>
        <v>1186187.83</v>
      </c>
      <c r="E92" s="63">
        <f>E74+E77</f>
        <v>4583538.56</v>
      </c>
      <c r="F92" s="64">
        <f t="shared" si="2"/>
        <v>64.57488933533575</v>
      </c>
    </row>
    <row r="93" spans="1:6" s="3" customFormat="1" ht="11.25" customHeight="1">
      <c r="A93" s="32" t="s">
        <v>99</v>
      </c>
      <c r="B93" s="63">
        <f>678000+716880</f>
        <v>1394880</v>
      </c>
      <c r="C93" s="64">
        <f>878500+779580</f>
        <v>1658080</v>
      </c>
      <c r="D93" s="65">
        <v>254283.75</v>
      </c>
      <c r="E93" s="63">
        <v>2117923.25</v>
      </c>
      <c r="F93" s="64">
        <f t="shared" si="2"/>
        <v>127.7334778780276</v>
      </c>
    </row>
    <row r="94" spans="1:6" s="3" customFormat="1" ht="11.25" customHeight="1">
      <c r="A94" s="32" t="s">
        <v>100</v>
      </c>
      <c r="B94" s="63">
        <v>0</v>
      </c>
      <c r="C94" s="64">
        <v>0</v>
      </c>
      <c r="D94" s="65">
        <v>0</v>
      </c>
      <c r="E94" s="63">
        <v>0</v>
      </c>
      <c r="F94" s="64">
        <v>0</v>
      </c>
    </row>
    <row r="95" spans="1:6" s="3" customFormat="1" ht="11.25" customHeight="1">
      <c r="A95" s="32" t="s">
        <v>101</v>
      </c>
      <c r="B95" s="63">
        <v>0</v>
      </c>
      <c r="C95" s="64">
        <v>0</v>
      </c>
      <c r="D95" s="65">
        <v>0</v>
      </c>
      <c r="E95" s="63">
        <v>0</v>
      </c>
      <c r="F95" s="64">
        <v>0</v>
      </c>
    </row>
    <row r="96" spans="1:6" s="3" customFormat="1" ht="11.25" customHeight="1">
      <c r="A96" s="32" t="s">
        <v>102</v>
      </c>
      <c r="B96" s="63">
        <v>0</v>
      </c>
      <c r="C96" s="64">
        <v>0</v>
      </c>
      <c r="D96" s="65">
        <v>0</v>
      </c>
      <c r="E96" s="63">
        <v>0</v>
      </c>
      <c r="F96" s="64">
        <v>0</v>
      </c>
    </row>
    <row r="97" spans="1:6" s="3" customFormat="1" ht="11.25" customHeight="1">
      <c r="A97" s="16" t="s">
        <v>103</v>
      </c>
      <c r="B97" s="66">
        <v>0</v>
      </c>
      <c r="C97" s="67">
        <v>0</v>
      </c>
      <c r="D97" s="68">
        <v>0</v>
      </c>
      <c r="E97" s="66">
        <v>0</v>
      </c>
      <c r="F97" s="67">
        <v>0</v>
      </c>
    </row>
    <row r="98" spans="1:6" s="3" customFormat="1" ht="22.5" customHeight="1">
      <c r="A98" s="30" t="s">
        <v>104</v>
      </c>
      <c r="B98" s="42">
        <f>B88+B91+B94+B95+B96+B97</f>
        <v>10303600</v>
      </c>
      <c r="C98" s="42">
        <f>C88+C91+C94+C95+C96+C97</f>
        <v>10523628.47</v>
      </c>
      <c r="D98" s="42">
        <f>D88+D91+D94+D95+D96+D97</f>
        <v>1544677.79</v>
      </c>
      <c r="E98" s="42">
        <f>E88+E91+E94+E95+E96+E97</f>
        <v>7592804.83</v>
      </c>
      <c r="F98" s="70">
        <f t="shared" si="2"/>
        <v>72.15006546121444</v>
      </c>
    </row>
    <row r="99" spans="1:6" s="3" customFormat="1" ht="11.25" customHeight="1">
      <c r="A99" s="124"/>
      <c r="B99" s="118"/>
      <c r="C99" s="118"/>
      <c r="D99" s="119"/>
      <c r="E99" s="118"/>
      <c r="F99" s="119"/>
    </row>
    <row r="100" spans="1:6" s="3" customFormat="1" ht="11.25" customHeight="1">
      <c r="A100" s="125" t="s">
        <v>32</v>
      </c>
      <c r="B100" s="120"/>
      <c r="C100" s="120"/>
      <c r="D100" s="121"/>
      <c r="E100" s="120" t="s">
        <v>14</v>
      </c>
      <c r="F100" s="121"/>
    </row>
    <row r="101" spans="1:6" s="3" customFormat="1" ht="11.25" customHeight="1">
      <c r="A101" s="126"/>
      <c r="B101" s="127"/>
      <c r="C101" s="127"/>
      <c r="D101" s="128"/>
      <c r="E101" s="122"/>
      <c r="F101" s="123"/>
    </row>
    <row r="102" spans="1:6" s="3" customFormat="1" ht="11.25" customHeight="1">
      <c r="A102" s="101" t="s">
        <v>105</v>
      </c>
      <c r="B102" s="102"/>
      <c r="C102" s="102"/>
      <c r="D102" s="103"/>
      <c r="E102" s="97">
        <f>E66</f>
        <v>1528655.6799999997</v>
      </c>
      <c r="F102" s="98"/>
    </row>
    <row r="103" spans="1:6" s="3" customFormat="1" ht="11.25" customHeight="1">
      <c r="A103" s="101" t="s">
        <v>106</v>
      </c>
      <c r="B103" s="102"/>
      <c r="C103" s="102"/>
      <c r="D103" s="103"/>
      <c r="E103" s="97">
        <v>0</v>
      </c>
      <c r="F103" s="98"/>
    </row>
    <row r="104" spans="1:6" s="3" customFormat="1" ht="11.25" customHeight="1">
      <c r="A104" s="101" t="s">
        <v>107</v>
      </c>
      <c r="B104" s="102"/>
      <c r="C104" s="102"/>
      <c r="D104" s="103"/>
      <c r="E104" s="97">
        <v>0</v>
      </c>
      <c r="F104" s="98"/>
    </row>
    <row r="105" spans="1:6" s="3" customFormat="1" ht="11.25" customHeight="1">
      <c r="A105" s="101" t="s">
        <v>108</v>
      </c>
      <c r="B105" s="102"/>
      <c r="C105" s="102"/>
      <c r="D105" s="103"/>
      <c r="E105" s="97">
        <v>0</v>
      </c>
      <c r="F105" s="98"/>
    </row>
    <row r="106" spans="1:6" s="3" customFormat="1" ht="22.5" customHeight="1">
      <c r="A106" s="101" t="s">
        <v>109</v>
      </c>
      <c r="B106" s="102"/>
      <c r="C106" s="102"/>
      <c r="D106" s="103"/>
      <c r="E106" s="97">
        <v>0</v>
      </c>
      <c r="F106" s="98"/>
    </row>
    <row r="107" spans="1:6" s="3" customFormat="1" ht="11.25" customHeight="1">
      <c r="A107" s="101" t="s">
        <v>110</v>
      </c>
      <c r="B107" s="102"/>
      <c r="C107" s="102"/>
      <c r="D107" s="103"/>
      <c r="E107" s="97">
        <f>E130</f>
        <v>13800.29</v>
      </c>
      <c r="F107" s="98"/>
    </row>
    <row r="108" spans="1:6" s="3" customFormat="1" ht="11.25" customHeight="1">
      <c r="A108" s="101" t="s">
        <v>111</v>
      </c>
      <c r="B108" s="102"/>
      <c r="C108" s="102"/>
      <c r="D108" s="103"/>
      <c r="E108" s="97">
        <f>SUM(E102:F107)</f>
        <v>1542455.9699999997</v>
      </c>
      <c r="F108" s="98"/>
    </row>
    <row r="109" spans="1:6" s="3" customFormat="1" ht="22.5" customHeight="1">
      <c r="A109" s="101" t="s">
        <v>112</v>
      </c>
      <c r="B109" s="102"/>
      <c r="C109" s="102"/>
      <c r="D109" s="103"/>
      <c r="E109" s="99">
        <f>(E88+E91-E108)/E40</f>
        <v>0.2658949315998492</v>
      </c>
      <c r="F109" s="100"/>
    </row>
    <row r="110" spans="1:6" s="3" customFormat="1" ht="11.25" customHeight="1">
      <c r="A110" s="14"/>
      <c r="B110" s="7" t="s">
        <v>11</v>
      </c>
      <c r="C110" s="7" t="s">
        <v>11</v>
      </c>
      <c r="D110" s="109" t="s">
        <v>12</v>
      </c>
      <c r="E110" s="110"/>
      <c r="F110" s="111"/>
    </row>
    <row r="111" spans="1:6" s="3" customFormat="1" ht="11.25" customHeight="1">
      <c r="A111" s="8" t="s">
        <v>33</v>
      </c>
      <c r="B111" s="8" t="s">
        <v>4</v>
      </c>
      <c r="C111" s="8" t="s">
        <v>5</v>
      </c>
      <c r="D111" s="7" t="s">
        <v>6</v>
      </c>
      <c r="E111" s="7" t="s">
        <v>8</v>
      </c>
      <c r="F111" s="21" t="s">
        <v>7</v>
      </c>
    </row>
    <row r="112" spans="1:6" s="3" customFormat="1" ht="11.25" customHeight="1">
      <c r="A112" s="9"/>
      <c r="B112" s="25"/>
      <c r="C112" s="10" t="s">
        <v>13</v>
      </c>
      <c r="D112" s="9"/>
      <c r="E112" s="10" t="s">
        <v>27</v>
      </c>
      <c r="F112" s="22" t="s">
        <v>26</v>
      </c>
    </row>
    <row r="113" spans="1:6" s="3" customFormat="1" ht="11.25" customHeight="1">
      <c r="A113" s="32" t="s">
        <v>113</v>
      </c>
      <c r="B113" s="40">
        <v>540000</v>
      </c>
      <c r="C113" s="39">
        <v>446000</v>
      </c>
      <c r="D113" s="40">
        <v>2001.8</v>
      </c>
      <c r="E113" s="39">
        <v>270654.81</v>
      </c>
      <c r="F113" s="40">
        <f>E113/C113*100</f>
        <v>60.68493497757848</v>
      </c>
    </row>
    <row r="114" spans="1:6" s="3" customFormat="1" ht="11.25" customHeight="1">
      <c r="A114" s="32" t="s">
        <v>114</v>
      </c>
      <c r="B114" s="34">
        <v>0</v>
      </c>
      <c r="C114" s="33">
        <v>0</v>
      </c>
      <c r="D114" s="34">
        <v>0</v>
      </c>
      <c r="E114" s="33">
        <v>0</v>
      </c>
      <c r="F114" s="34">
        <v>0</v>
      </c>
    </row>
    <row r="115" spans="1:6" s="3" customFormat="1" ht="11.25" customHeight="1">
      <c r="A115" s="16" t="s">
        <v>115</v>
      </c>
      <c r="B115" s="41">
        <v>1753500</v>
      </c>
      <c r="C115" s="52">
        <f>589934.86+839200+328000+6000+262450+196500</f>
        <v>2222084.86</v>
      </c>
      <c r="D115" s="41">
        <f>95301.96+77492.05+84541.93+60508.59+35168.3</f>
        <v>353012.83</v>
      </c>
      <c r="E115" s="52">
        <f>485427.87+482670.55+253903.19+262075.21+79676.43</f>
        <v>1563753.2499999998</v>
      </c>
      <c r="F115" s="41">
        <f>E115/C115*100</f>
        <v>70.3732462314693</v>
      </c>
    </row>
    <row r="116" spans="1:6" s="3" customFormat="1" ht="11.25" customHeight="1">
      <c r="A116" s="27" t="s">
        <v>116</v>
      </c>
      <c r="B116" s="34">
        <f>SUM(B113:B115)</f>
        <v>2293500</v>
      </c>
      <c r="C116" s="34">
        <f>SUM(C113:C115)</f>
        <v>2668084.86</v>
      </c>
      <c r="D116" s="34">
        <f>SUM(D113:D115)</f>
        <v>355014.63</v>
      </c>
      <c r="E116" s="38">
        <f>SUM(E113:E115)</f>
        <v>1834408.0599999998</v>
      </c>
      <c r="F116" s="40">
        <f>E116/C116*100</f>
        <v>68.75373746545678</v>
      </c>
    </row>
    <row r="117" spans="1:6" s="3" customFormat="1" ht="11.25" customHeight="1">
      <c r="A117" s="30" t="s">
        <v>117</v>
      </c>
      <c r="B117" s="41" t="s">
        <v>16</v>
      </c>
      <c r="C117" s="41"/>
      <c r="D117" s="41"/>
      <c r="E117" s="51"/>
      <c r="F117" s="41"/>
    </row>
    <row r="118" spans="1:6" s="3" customFormat="1" ht="11.25" customHeight="1">
      <c r="A118" s="30" t="s">
        <v>118</v>
      </c>
      <c r="B118" s="36">
        <f>B98+B116</f>
        <v>12597100</v>
      </c>
      <c r="C118" s="36">
        <f>C98+C116</f>
        <v>13191713.33</v>
      </c>
      <c r="D118" s="36">
        <f>D98+D116</f>
        <v>1899692.42</v>
      </c>
      <c r="E118" s="36">
        <f>E98+E116</f>
        <v>9427212.89</v>
      </c>
      <c r="F118" s="34">
        <f>E118/C118*100</f>
        <v>71.4631424605101</v>
      </c>
    </row>
    <row r="119" spans="1:6" s="3" customFormat="1" ht="39.75" customHeight="1">
      <c r="A119" s="104" t="s">
        <v>34</v>
      </c>
      <c r="B119" s="105"/>
      <c r="C119" s="105"/>
      <c r="D119" s="105"/>
      <c r="E119" s="105"/>
      <c r="F119" s="106"/>
    </row>
    <row r="120" spans="1:6" s="3" customFormat="1" ht="11.25" customHeight="1">
      <c r="A120" s="129" t="s">
        <v>35</v>
      </c>
      <c r="B120" s="134" t="s">
        <v>16</v>
      </c>
      <c r="C120" s="135"/>
      <c r="D120" s="134"/>
      <c r="E120" s="143"/>
      <c r="F120" s="135"/>
    </row>
    <row r="121" spans="1:6" s="3" customFormat="1" ht="11.25" customHeight="1">
      <c r="A121" s="130"/>
      <c r="B121" s="132" t="s">
        <v>36</v>
      </c>
      <c r="C121" s="133"/>
      <c r="D121" s="140" t="s">
        <v>129</v>
      </c>
      <c r="E121" s="141"/>
      <c r="F121" s="142"/>
    </row>
    <row r="122" spans="1:6" s="3" customFormat="1" ht="11.25" customHeight="1">
      <c r="A122" s="131"/>
      <c r="B122" s="136" t="s">
        <v>16</v>
      </c>
      <c r="C122" s="137"/>
      <c r="D122" s="136"/>
      <c r="E122" s="144"/>
      <c r="F122" s="137"/>
    </row>
    <row r="123" spans="1:6" s="3" customFormat="1" ht="19.5" customHeight="1">
      <c r="A123" s="79" t="s">
        <v>119</v>
      </c>
      <c r="B123" s="138">
        <v>0</v>
      </c>
      <c r="C123" s="139"/>
      <c r="D123" s="138">
        <v>0</v>
      </c>
      <c r="E123" s="145"/>
      <c r="F123" s="139"/>
    </row>
    <row r="124" spans="1:6" s="3" customFormat="1" ht="11.25" customHeight="1">
      <c r="A124" s="80"/>
      <c r="B124" s="4"/>
      <c r="C124" s="4"/>
      <c r="D124" s="4"/>
      <c r="E124" s="4"/>
      <c r="F124" s="5"/>
    </row>
    <row r="125" spans="1:6" s="3" customFormat="1" ht="11.25" customHeight="1">
      <c r="A125" s="91" t="s">
        <v>37</v>
      </c>
      <c r="B125" s="92"/>
      <c r="C125" s="92"/>
      <c r="D125" s="93"/>
      <c r="E125" s="84" t="s">
        <v>14</v>
      </c>
      <c r="F125" s="85"/>
    </row>
    <row r="126" spans="1:6" s="3" customFormat="1" ht="11.25" customHeight="1">
      <c r="A126" s="94"/>
      <c r="B126" s="82"/>
      <c r="C126" s="82"/>
      <c r="D126" s="83"/>
      <c r="E126" s="86"/>
      <c r="F126" s="87"/>
    </row>
    <row r="127" spans="1:6" s="3" customFormat="1" ht="11.25" customHeight="1">
      <c r="A127" s="76" t="s">
        <v>128</v>
      </c>
      <c r="B127" s="4"/>
      <c r="C127" s="4"/>
      <c r="D127" s="4"/>
      <c r="E127" s="151">
        <v>3150.38</v>
      </c>
      <c r="F127" s="152"/>
    </row>
    <row r="128" spans="1:6" s="3" customFormat="1" ht="11.25" customHeight="1">
      <c r="A128" s="146" t="s">
        <v>120</v>
      </c>
      <c r="B128" s="147"/>
      <c r="C128" s="147"/>
      <c r="D128" s="148"/>
      <c r="E128" s="153">
        <f>E63</f>
        <v>4871811.67</v>
      </c>
      <c r="F128" s="154"/>
    </row>
    <row r="129" spans="1:6" s="3" customFormat="1" ht="11.25" customHeight="1">
      <c r="A129" s="146" t="s">
        <v>121</v>
      </c>
      <c r="B129" s="147"/>
      <c r="C129" s="147"/>
      <c r="D129" s="148"/>
      <c r="E129" s="153">
        <f>E127+E128+E130-F132</f>
        <v>4888762.34</v>
      </c>
      <c r="F129" s="154"/>
    </row>
    <row r="130" spans="1:6" s="3" customFormat="1" ht="11.25" customHeight="1">
      <c r="A130" s="146" t="s">
        <v>122</v>
      </c>
      <c r="B130" s="147"/>
      <c r="C130" s="147"/>
      <c r="D130" s="148"/>
      <c r="E130" s="153">
        <f>E65</f>
        <v>13800.29</v>
      </c>
      <c r="F130" s="154"/>
    </row>
    <row r="131" spans="1:6" s="3" customFormat="1" ht="11.25" customHeight="1">
      <c r="A131" s="115" t="s">
        <v>123</v>
      </c>
      <c r="B131" s="116"/>
      <c r="C131" s="116"/>
      <c r="D131" s="116"/>
      <c r="E131" s="149">
        <v>30793.35</v>
      </c>
      <c r="F131" s="150"/>
    </row>
    <row r="132" s="3" customFormat="1" ht="11.25" customHeight="1">
      <c r="A132" s="3" t="s">
        <v>136</v>
      </c>
    </row>
    <row r="133" s="3" customFormat="1" ht="11.25" customHeight="1">
      <c r="A133" s="19" t="s">
        <v>124</v>
      </c>
    </row>
    <row r="134" s="3" customFormat="1" ht="11.25" customHeight="1">
      <c r="A134" s="74" t="s">
        <v>131</v>
      </c>
    </row>
    <row r="135" s="3" customFormat="1" ht="11.25" customHeight="1">
      <c r="A135" s="20" t="s">
        <v>125</v>
      </c>
    </row>
    <row r="136" spans="1:6" s="3" customFormat="1" ht="11.25" customHeight="1">
      <c r="A136" s="19"/>
      <c r="B136" s="18"/>
      <c r="C136" s="18"/>
      <c r="D136" s="18"/>
      <c r="E136" s="18"/>
      <c r="F136" s="73"/>
    </row>
    <row r="137" spans="1:6" s="3" customFormat="1" ht="11.25" customHeight="1">
      <c r="A137" s="107"/>
      <c r="B137" s="107"/>
      <c r="C137" s="107"/>
      <c r="D137" s="107"/>
      <c r="E137" s="19"/>
      <c r="F137" s="19"/>
    </row>
    <row r="138" spans="1:6" ht="27" customHeight="1">
      <c r="A138" s="107"/>
      <c r="B138" s="107"/>
      <c r="C138" s="107"/>
      <c r="D138" s="107"/>
      <c r="E138" s="72"/>
      <c r="F138" s="19"/>
    </row>
    <row r="139" spans="1:6" ht="11.25" customHeight="1">
      <c r="A139" s="75" t="s">
        <v>134</v>
      </c>
      <c r="B139" s="95" t="s">
        <v>132</v>
      </c>
      <c r="C139" s="95"/>
      <c r="D139" s="95"/>
      <c r="E139" s="95"/>
      <c r="F139" s="95"/>
    </row>
    <row r="140" spans="1:6" ht="11.25" customHeight="1">
      <c r="A140" s="15" t="s">
        <v>133</v>
      </c>
      <c r="B140" s="96" t="s">
        <v>135</v>
      </c>
      <c r="C140" s="96"/>
      <c r="D140" s="96"/>
      <c r="E140" s="96"/>
      <c r="F140" s="96"/>
    </row>
  </sheetData>
  <mergeCells count="65">
    <mergeCell ref="E131:F131"/>
    <mergeCell ref="E127:F127"/>
    <mergeCell ref="E128:F128"/>
    <mergeCell ref="E129:F129"/>
    <mergeCell ref="E130:F130"/>
    <mergeCell ref="A138:D138"/>
    <mergeCell ref="A128:D128"/>
    <mergeCell ref="A129:D129"/>
    <mergeCell ref="A130:D130"/>
    <mergeCell ref="A131:D131"/>
    <mergeCell ref="B123:C123"/>
    <mergeCell ref="D121:F121"/>
    <mergeCell ref="D120:F120"/>
    <mergeCell ref="D122:F122"/>
    <mergeCell ref="D123:F123"/>
    <mergeCell ref="A119:F119"/>
    <mergeCell ref="A120:A122"/>
    <mergeCell ref="B121:C121"/>
    <mergeCell ref="B120:C120"/>
    <mergeCell ref="B122:C122"/>
    <mergeCell ref="A102:D102"/>
    <mergeCell ref="A103:D103"/>
    <mergeCell ref="A104:D104"/>
    <mergeCell ref="A105:D105"/>
    <mergeCell ref="E100:F100"/>
    <mergeCell ref="E101:F101"/>
    <mergeCell ref="A99:D99"/>
    <mergeCell ref="A100:D100"/>
    <mergeCell ref="A101:D101"/>
    <mergeCell ref="A80:F80"/>
    <mergeCell ref="D81:F81"/>
    <mergeCell ref="D85:F85"/>
    <mergeCell ref="E99:F99"/>
    <mergeCell ref="A67:F67"/>
    <mergeCell ref="A68:F68"/>
    <mergeCell ref="D69:F69"/>
    <mergeCell ref="A79:E79"/>
    <mergeCell ref="A1:F1"/>
    <mergeCell ref="A2:F2"/>
    <mergeCell ref="A3:F3"/>
    <mergeCell ref="A4:F4"/>
    <mergeCell ref="A7:F7"/>
    <mergeCell ref="A137:D137"/>
    <mergeCell ref="A5:F5"/>
    <mergeCell ref="D8:F8"/>
    <mergeCell ref="D110:F110"/>
    <mergeCell ref="A125:D126"/>
    <mergeCell ref="E125:F126"/>
    <mergeCell ref="D41:F41"/>
    <mergeCell ref="A51:F51"/>
    <mergeCell ref="D52:F52"/>
    <mergeCell ref="E102:F102"/>
    <mergeCell ref="E103:F103"/>
    <mergeCell ref="E104:F104"/>
    <mergeCell ref="E105:F105"/>
    <mergeCell ref="B139:F139"/>
    <mergeCell ref="B140:F140"/>
    <mergeCell ref="E106:F106"/>
    <mergeCell ref="E107:F107"/>
    <mergeCell ref="E108:F108"/>
    <mergeCell ref="E109:F109"/>
    <mergeCell ref="A106:D106"/>
    <mergeCell ref="A107:D107"/>
    <mergeCell ref="A108:D108"/>
    <mergeCell ref="A109:D109"/>
  </mergeCells>
  <printOptions/>
  <pageMargins left="0.3937007874015748" right="0.1968503937007874" top="0.7874015748031497" bottom="0.7874015748031497" header="0.5118110236220472" footer="0.5118110236220472"/>
  <pageSetup fitToHeight="6" horizontalDpi="600" verticalDpi="600" orientation="portrait" paperSize="9" scale="75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f-bissoli</cp:lastModifiedBy>
  <cp:lastPrinted>2007-11-20T13:16:27Z</cp:lastPrinted>
  <dcterms:created xsi:type="dcterms:W3CDTF">2004-08-09T19:29:24Z</dcterms:created>
  <dcterms:modified xsi:type="dcterms:W3CDTF">2007-11-20T13:17:39Z</dcterms:modified>
  <cp:category/>
  <cp:version/>
  <cp:contentType/>
  <cp:contentStatus/>
</cp:coreProperties>
</file>